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7.xml" ContentType="application/vnd.ms-office.activeX+xml"/>
  <Override PartName="/xl/activeX/activeX8.xml" ContentType="application/vnd.ms-office.activeX+xml"/>
  <Default Extension="emf" ContentType="image/x-emf"/>
  <Override PartName="/xl/charts/chart2.xml" ContentType="application/vnd.openxmlformats-officedocument.drawingml.chart+xml"/>
  <Override PartName="/xl/activeX/activeX5.xml" ContentType="application/vnd.ms-office.activeX+xml"/>
  <Override PartName="/xl/activeX/activeX6.xml" ContentType="application/vnd.ms-office.activeX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315" windowWidth="18555" windowHeight="12015"/>
  </bookViews>
  <sheets>
    <sheet name="Cotes fixes" sheetId="1" r:id="rId1"/>
    <sheet name="Cotes variables" sheetId="5" r:id="rId2"/>
    <sheet name="Paramétré" sheetId="4" r:id="rId3"/>
  </sheets>
  <definedNames>
    <definedName name="D">Paramétré!$K$18</definedName>
    <definedName name="Delta">Paramétré!$H$19</definedName>
    <definedName name="Rau">Paramétré!$D$18</definedName>
  </definedNames>
  <calcPr calcId="125725"/>
</workbook>
</file>

<file path=xl/calcChain.xml><?xml version="1.0" encoding="utf-8"?>
<calcChain xmlns="http://schemas.openxmlformats.org/spreadsheetml/2006/main">
  <c r="J16" i="4"/>
  <c r="K18" s="1"/>
  <c r="G12" i="1"/>
  <c r="X16"/>
  <c r="M13"/>
  <c r="G13"/>
  <c r="C18"/>
  <c r="D18"/>
  <c r="Q16"/>
  <c r="W16"/>
  <c r="Y16"/>
  <c r="Q17"/>
  <c r="V17"/>
  <c r="W17"/>
  <c r="X17"/>
  <c r="Y17"/>
  <c r="Q18"/>
  <c r="V18"/>
  <c r="W18"/>
  <c r="Y18"/>
  <c r="Q19"/>
  <c r="V19"/>
  <c r="W19"/>
  <c r="Y19"/>
  <c r="Q20"/>
  <c r="V20"/>
  <c r="X20"/>
  <c r="Y20"/>
  <c r="Q21"/>
  <c r="V21"/>
  <c r="W21"/>
  <c r="X21"/>
  <c r="Y21"/>
  <c r="Q22"/>
  <c r="V22"/>
  <c r="W22"/>
  <c r="Y22"/>
  <c r="Q23"/>
  <c r="V23"/>
  <c r="X23"/>
  <c r="Y23"/>
  <c r="Q24"/>
  <c r="V24"/>
  <c r="X24"/>
  <c r="Y24"/>
  <c r="Q25"/>
  <c r="V25"/>
  <c r="X25"/>
  <c r="Y25"/>
  <c r="C26"/>
  <c r="Q26"/>
  <c r="V26"/>
  <c r="W26"/>
  <c r="Y26"/>
  <c r="C27"/>
  <c r="E27"/>
  <c r="Q27"/>
  <c r="V27"/>
  <c r="Y27"/>
  <c r="Q28"/>
  <c r="V28"/>
  <c r="X28"/>
  <c r="Y28"/>
  <c r="Q29"/>
  <c r="V29"/>
  <c r="W29"/>
  <c r="Y29"/>
  <c r="Q30"/>
  <c r="V30"/>
  <c r="X30"/>
  <c r="Y30"/>
  <c r="Q31"/>
  <c r="V31"/>
  <c r="W31"/>
  <c r="Y31"/>
  <c r="Q32"/>
  <c r="V32"/>
  <c r="W32"/>
  <c r="X32"/>
  <c r="Y32"/>
  <c r="Q33"/>
  <c r="V33"/>
  <c r="X33"/>
  <c r="Y33"/>
  <c r="Q34"/>
  <c r="V34"/>
  <c r="X34"/>
  <c r="Y34"/>
  <c r="C35"/>
  <c r="D35"/>
  <c r="Q35"/>
  <c r="V35"/>
  <c r="Y35"/>
  <c r="Q36"/>
  <c r="V36"/>
  <c r="W36"/>
  <c r="X36"/>
  <c r="Y36"/>
  <c r="Q37"/>
  <c r="V37"/>
  <c r="X37"/>
  <c r="Y37"/>
  <c r="Q38"/>
  <c r="V38"/>
  <c r="W38"/>
  <c r="Y38"/>
  <c r="Q39"/>
  <c r="V39"/>
  <c r="W39"/>
  <c r="Y39"/>
  <c r="Q40"/>
  <c r="V40"/>
  <c r="X40"/>
  <c r="Y40"/>
  <c r="Q41"/>
  <c r="V41"/>
  <c r="X41"/>
  <c r="W41"/>
  <c r="Y41"/>
  <c r="Q42"/>
  <c r="V42"/>
  <c r="W42"/>
  <c r="Y42"/>
  <c r="Q43"/>
  <c r="V43"/>
  <c r="W43"/>
  <c r="Y43"/>
  <c r="Q44"/>
  <c r="V44"/>
  <c r="W44"/>
  <c r="X44"/>
  <c r="Y44"/>
  <c r="Q45"/>
  <c r="V45"/>
  <c r="X45"/>
  <c r="Y45"/>
  <c r="Q46"/>
  <c r="V46"/>
  <c r="W46"/>
  <c r="Y46"/>
  <c r="Q47"/>
  <c r="V47"/>
  <c r="Y47"/>
  <c r="Q48"/>
  <c r="V48"/>
  <c r="X48"/>
  <c r="Y48"/>
  <c r="Q49"/>
  <c r="V49"/>
  <c r="W49"/>
  <c r="X49"/>
  <c r="Y49"/>
  <c r="Q50"/>
  <c r="V50"/>
  <c r="W50"/>
  <c r="Y50"/>
  <c r="Q51"/>
  <c r="Y51"/>
  <c r="C52"/>
  <c r="Q52"/>
  <c r="Y52"/>
  <c r="Q53"/>
  <c r="Y53"/>
  <c r="Q54"/>
  <c r="Y54"/>
  <c r="Q55"/>
  <c r="Y55"/>
  <c r="Q56"/>
  <c r="Y56"/>
  <c r="Q57"/>
  <c r="Y57"/>
  <c r="Q58"/>
  <c r="Y58"/>
  <c r="Q59"/>
  <c r="Y59"/>
  <c r="Q60"/>
  <c r="Y60"/>
  <c r="Q61"/>
  <c r="Y61"/>
  <c r="C62"/>
  <c r="E62"/>
  <c r="Q62"/>
  <c r="Y62"/>
  <c r="Q63"/>
  <c r="Y63"/>
  <c r="Q64"/>
  <c r="Y64"/>
  <c r="C65"/>
  <c r="Q65"/>
  <c r="Y65"/>
  <c r="Q66"/>
  <c r="Y66"/>
  <c r="Q67"/>
  <c r="Y67"/>
  <c r="Q68"/>
  <c r="Q69"/>
  <c r="Q70"/>
  <c r="Q71"/>
  <c r="Q72"/>
  <c r="C73"/>
  <c r="E73"/>
  <c r="Q73"/>
  <c r="Q74"/>
  <c r="Q75"/>
  <c r="Q76"/>
  <c r="C82"/>
  <c r="E82"/>
  <c r="C92"/>
  <c r="D92"/>
  <c r="C97"/>
  <c r="E97"/>
  <c r="C98"/>
  <c r="D98"/>
  <c r="C107"/>
  <c r="D107"/>
  <c r="G12" i="5"/>
  <c r="G11"/>
  <c r="W33"/>
  <c r="Q14"/>
  <c r="Y14"/>
  <c r="Q15"/>
  <c r="V15"/>
  <c r="Y15"/>
  <c r="Q16"/>
  <c r="V16"/>
  <c r="Y16"/>
  <c r="Q17"/>
  <c r="V17"/>
  <c r="Y17"/>
  <c r="Q18"/>
  <c r="V18"/>
  <c r="Y18"/>
  <c r="Q19"/>
  <c r="V19"/>
  <c r="Y19"/>
  <c r="Q20"/>
  <c r="V20"/>
  <c r="Y20"/>
  <c r="Q21"/>
  <c r="V21"/>
  <c r="Y21"/>
  <c r="Q22"/>
  <c r="V22"/>
  <c r="Y22"/>
  <c r="Q23"/>
  <c r="V23"/>
  <c r="Y23"/>
  <c r="Q24"/>
  <c r="V24"/>
  <c r="Y24"/>
  <c r="Q25"/>
  <c r="V25"/>
  <c r="Y25"/>
  <c r="Q26"/>
  <c r="V26"/>
  <c r="Y26"/>
  <c r="Q27"/>
  <c r="V27"/>
  <c r="Y27"/>
  <c r="Q28"/>
  <c r="V28"/>
  <c r="Y28"/>
  <c r="Q29"/>
  <c r="V29"/>
  <c r="Y29"/>
  <c r="Q30"/>
  <c r="V30"/>
  <c r="Y30"/>
  <c r="Q31"/>
  <c r="V31"/>
  <c r="Y31"/>
  <c r="Q32"/>
  <c r="V32"/>
  <c r="Y32"/>
  <c r="Q33"/>
  <c r="V33"/>
  <c r="Y33"/>
  <c r="Q34"/>
  <c r="V34"/>
  <c r="Y34"/>
  <c r="Q35"/>
  <c r="V35"/>
  <c r="Y35"/>
  <c r="Q36"/>
  <c r="V36"/>
  <c r="Y36"/>
  <c r="Q37"/>
  <c r="V37"/>
  <c r="Y37"/>
  <c r="Q38"/>
  <c r="V38"/>
  <c r="Y38"/>
  <c r="Q39"/>
  <c r="V39"/>
  <c r="Y39"/>
  <c r="Q40"/>
  <c r="V40"/>
  <c r="Y40"/>
  <c r="Q41"/>
  <c r="V41"/>
  <c r="Y41"/>
  <c r="Q42"/>
  <c r="V42"/>
  <c r="Y42"/>
  <c r="Q43"/>
  <c r="V43"/>
  <c r="Y43"/>
  <c r="Q44"/>
  <c r="V44"/>
  <c r="Y44"/>
  <c r="Q45"/>
  <c r="V45"/>
  <c r="Y45"/>
  <c r="Q46"/>
  <c r="V46"/>
  <c r="Y46"/>
  <c r="Q47"/>
  <c r="V47"/>
  <c r="Y47"/>
  <c r="Q48"/>
  <c r="V48"/>
  <c r="Y48"/>
  <c r="Q49"/>
  <c r="Y49"/>
  <c r="Q50"/>
  <c r="Y50"/>
  <c r="Q51"/>
  <c r="Y51"/>
  <c r="Q52"/>
  <c r="Y52"/>
  <c r="Q53"/>
  <c r="Y53"/>
  <c r="Q54"/>
  <c r="Y54"/>
  <c r="Q55"/>
  <c r="Y55"/>
  <c r="Q56"/>
  <c r="Y56"/>
  <c r="Q57"/>
  <c r="Y57"/>
  <c r="Q58"/>
  <c r="Y58"/>
  <c r="Q59"/>
  <c r="Y59"/>
  <c r="Q60"/>
  <c r="Y60"/>
  <c r="Q61"/>
  <c r="Y61"/>
  <c r="Q62"/>
  <c r="Y62"/>
  <c r="Q63"/>
  <c r="Y63"/>
  <c r="Q64"/>
  <c r="Y64"/>
  <c r="Q65"/>
  <c r="Y65"/>
  <c r="Q66"/>
  <c r="Q67"/>
  <c r="Q68"/>
  <c r="Q69"/>
  <c r="Q70"/>
  <c r="Q71"/>
  <c r="Q72"/>
  <c r="Q73"/>
  <c r="Q74"/>
  <c r="G19" i="4"/>
  <c r="G18"/>
  <c r="A64"/>
  <c r="A65"/>
  <c r="A66"/>
  <c r="A67"/>
  <c r="C67"/>
  <c r="A68"/>
  <c r="N72"/>
  <c r="C73"/>
  <c r="N73"/>
  <c r="N74"/>
  <c r="C79"/>
  <c r="D79" s="1"/>
  <c r="C87"/>
  <c r="C95"/>
  <c r="C103"/>
  <c r="C111"/>
  <c r="C119"/>
  <c r="C127"/>
  <c r="C135"/>
  <c r="C143"/>
  <c r="E143" s="1"/>
  <c r="C151"/>
  <c r="X47" i="1"/>
  <c r="W47"/>
  <c r="X43"/>
  <c r="X35"/>
  <c r="W35"/>
  <c r="X27"/>
  <c r="W27"/>
  <c r="W23"/>
  <c r="E107"/>
  <c r="C152" i="4"/>
  <c r="C144"/>
  <c r="C136"/>
  <c r="C128"/>
  <c r="C120"/>
  <c r="C112"/>
  <c r="E112" s="1"/>
  <c r="C104"/>
  <c r="C96"/>
  <c r="C88"/>
  <c r="C80"/>
  <c r="C153"/>
  <c r="C145"/>
  <c r="C137"/>
  <c r="C129"/>
  <c r="D129" s="1"/>
  <c r="C121"/>
  <c r="C113"/>
  <c r="C105"/>
  <c r="C97"/>
  <c r="C89"/>
  <c r="C81"/>
  <c r="C74"/>
  <c r="C68"/>
  <c r="E68" s="1"/>
  <c r="C154"/>
  <c r="C146"/>
  <c r="C138"/>
  <c r="C130"/>
  <c r="C122"/>
  <c r="C114"/>
  <c r="C106"/>
  <c r="C98"/>
  <c r="D98" s="1"/>
  <c r="C90"/>
  <c r="C82"/>
  <c r="C69"/>
  <c r="C155"/>
  <c r="C147"/>
  <c r="C139"/>
  <c r="C131"/>
  <c r="C123"/>
  <c r="D123" s="1"/>
  <c r="C115"/>
  <c r="C107"/>
  <c r="C99"/>
  <c r="C91"/>
  <c r="C83"/>
  <c r="C75"/>
  <c r="C70"/>
  <c r="C66"/>
  <c r="E66" s="1"/>
  <c r="C156"/>
  <c r="C148"/>
  <c r="C140"/>
  <c r="C132"/>
  <c r="C124"/>
  <c r="C116"/>
  <c r="C108"/>
  <c r="C100"/>
  <c r="D100" s="1"/>
  <c r="C92"/>
  <c r="C84"/>
  <c r="C76"/>
  <c r="C71"/>
  <c r="G66"/>
  <c r="J128"/>
  <c r="C149"/>
  <c r="C141"/>
  <c r="D141" s="1"/>
  <c r="C133"/>
  <c r="C125"/>
  <c r="C117"/>
  <c r="C109"/>
  <c r="C101"/>
  <c r="C93"/>
  <c r="C85"/>
  <c r="C77"/>
  <c r="D77" s="1"/>
  <c r="C72"/>
  <c r="C150"/>
  <c r="C142"/>
  <c r="C134"/>
  <c r="C126"/>
  <c r="C118"/>
  <c r="C110"/>
  <c r="C102"/>
  <c r="D102" s="1"/>
  <c r="C94"/>
  <c r="C86"/>
  <c r="C78"/>
  <c r="W33" i="1"/>
  <c r="D88"/>
  <c r="E26"/>
  <c r="C83"/>
  <c r="E83"/>
  <c r="C69"/>
  <c r="E69"/>
  <c r="C39"/>
  <c r="E39"/>
  <c r="D52"/>
  <c r="D62"/>
  <c r="D26"/>
  <c r="D102"/>
  <c r="C87"/>
  <c r="C66"/>
  <c r="D66"/>
  <c r="W48"/>
  <c r="C47"/>
  <c r="E47"/>
  <c r="C30"/>
  <c r="E30"/>
  <c r="W28"/>
  <c r="C23"/>
  <c r="E23"/>
  <c r="C19"/>
  <c r="E19"/>
  <c r="T11"/>
  <c r="T12"/>
  <c r="D30"/>
  <c r="C103"/>
  <c r="D103"/>
  <c r="C88"/>
  <c r="E88"/>
  <c r="C70"/>
  <c r="E70"/>
  <c r="C60"/>
  <c r="E60"/>
  <c r="D47"/>
  <c r="C34"/>
  <c r="D34"/>
  <c r="X19"/>
  <c r="X31"/>
  <c r="C93"/>
  <c r="E93"/>
  <c r="C77"/>
  <c r="D77"/>
  <c r="C67"/>
  <c r="E67"/>
  <c r="C51"/>
  <c r="E51"/>
  <c r="C38"/>
  <c r="E38"/>
  <c r="C29"/>
  <c r="E29"/>
  <c r="AA12"/>
  <c r="AA27" s="1"/>
  <c r="C96"/>
  <c r="D96"/>
  <c r="C78"/>
  <c r="E78"/>
  <c r="C58"/>
  <c r="E58"/>
  <c r="C46"/>
  <c r="W24"/>
  <c r="D82"/>
  <c r="C102"/>
  <c r="E102"/>
  <c r="C74"/>
  <c r="E74"/>
  <c r="C56"/>
  <c r="E56"/>
  <c r="C50"/>
  <c r="D50"/>
  <c r="C43"/>
  <c r="E43"/>
  <c r="D83"/>
  <c r="C99"/>
  <c r="D99"/>
  <c r="D89"/>
  <c r="C85"/>
  <c r="E85"/>
  <c r="C79"/>
  <c r="C75"/>
  <c r="C71"/>
  <c r="E65"/>
  <c r="C61"/>
  <c r="E61"/>
  <c r="C57"/>
  <c r="D57"/>
  <c r="X50"/>
  <c r="X46"/>
  <c r="C41"/>
  <c r="D41"/>
  <c r="C40"/>
  <c r="D40"/>
  <c r="X38"/>
  <c r="C32"/>
  <c r="E32"/>
  <c r="W30"/>
  <c r="X26"/>
  <c r="C21"/>
  <c r="E21"/>
  <c r="Z12"/>
  <c r="Z43" s="1"/>
  <c r="D29"/>
  <c r="D60"/>
  <c r="E46"/>
  <c r="X39"/>
  <c r="C105"/>
  <c r="E105"/>
  <c r="C100"/>
  <c r="C90"/>
  <c r="E90"/>
  <c r="C86"/>
  <c r="E86"/>
  <c r="C80"/>
  <c r="D80"/>
  <c r="C68"/>
  <c r="D68"/>
  <c r="D61"/>
  <c r="C48"/>
  <c r="E48"/>
  <c r="C44"/>
  <c r="E44"/>
  <c r="E41"/>
  <c r="C36"/>
  <c r="E36"/>
  <c r="C24"/>
  <c r="E24"/>
  <c r="D21"/>
  <c r="C20"/>
  <c r="D20"/>
  <c r="C17"/>
  <c r="D56"/>
  <c r="E18"/>
  <c r="D46"/>
  <c r="C106"/>
  <c r="E106"/>
  <c r="C101"/>
  <c r="E101"/>
  <c r="C95"/>
  <c r="C91"/>
  <c r="C81"/>
  <c r="E81"/>
  <c r="C76"/>
  <c r="D76"/>
  <c r="C72"/>
  <c r="E72"/>
  <c r="C64"/>
  <c r="C59"/>
  <c r="E59"/>
  <c r="E57"/>
  <c r="C55"/>
  <c r="E55"/>
  <c r="C53"/>
  <c r="W45"/>
  <c r="X42"/>
  <c r="W37"/>
  <c r="W34"/>
  <c r="C31"/>
  <c r="X29"/>
  <c r="W25"/>
  <c r="X22"/>
  <c r="E20"/>
  <c r="X18"/>
  <c r="E77"/>
  <c r="W40"/>
  <c r="E35"/>
  <c r="W20"/>
  <c r="E50"/>
  <c r="C104"/>
  <c r="D104"/>
  <c r="E98"/>
  <c r="C94"/>
  <c r="D94"/>
  <c r="C89"/>
  <c r="E89"/>
  <c r="C84"/>
  <c r="E84"/>
  <c r="D65"/>
  <c r="C63"/>
  <c r="E63"/>
  <c r="D58"/>
  <c r="C54"/>
  <c r="D54"/>
  <c r="E52"/>
  <c r="C49"/>
  <c r="C45"/>
  <c r="C42"/>
  <c r="E42"/>
  <c r="C37"/>
  <c r="C33"/>
  <c r="D33"/>
  <c r="C28"/>
  <c r="D28"/>
  <c r="C25"/>
  <c r="D25"/>
  <c r="C22"/>
  <c r="E22"/>
  <c r="C26" i="5"/>
  <c r="W21"/>
  <c r="X32"/>
  <c r="X23"/>
  <c r="C51"/>
  <c r="C29"/>
  <c r="C75"/>
  <c r="C63"/>
  <c r="C36"/>
  <c r="X36"/>
  <c r="C27"/>
  <c r="C92"/>
  <c r="W35"/>
  <c r="C60"/>
  <c r="C100"/>
  <c r="C47"/>
  <c r="X18"/>
  <c r="C28"/>
  <c r="C77"/>
  <c r="C31"/>
  <c r="W32"/>
  <c r="X16"/>
  <c r="C39"/>
  <c r="C37"/>
  <c r="X22"/>
  <c r="W48"/>
  <c r="X24"/>
  <c r="C50"/>
  <c r="C53"/>
  <c r="C41"/>
  <c r="C102"/>
  <c r="X45"/>
  <c r="C59"/>
  <c r="C40"/>
  <c r="X37"/>
  <c r="C72"/>
  <c r="C94"/>
  <c r="W44"/>
  <c r="C86"/>
  <c r="C97"/>
  <c r="C81"/>
  <c r="X17"/>
  <c r="W46"/>
  <c r="W20"/>
  <c r="C49"/>
  <c r="C66"/>
  <c r="W37"/>
  <c r="C73"/>
  <c r="W39"/>
  <c r="C71"/>
  <c r="C62"/>
  <c r="X25"/>
  <c r="X34"/>
  <c r="C83"/>
  <c r="X42"/>
  <c r="X48"/>
  <c r="C76"/>
  <c r="X26"/>
  <c r="X35"/>
  <c r="C82"/>
  <c r="C95"/>
  <c r="C45"/>
  <c r="C18"/>
  <c r="X41"/>
  <c r="C44"/>
  <c r="W16"/>
  <c r="C58"/>
  <c r="X44"/>
  <c r="Z10"/>
  <c r="Z42"/>
  <c r="W29"/>
  <c r="C104"/>
  <c r="W14"/>
  <c r="C93"/>
  <c r="X38"/>
  <c r="C84"/>
  <c r="W27"/>
  <c r="C61"/>
  <c r="C70"/>
  <c r="X27"/>
  <c r="X20"/>
  <c r="X43"/>
  <c r="X39"/>
  <c r="C20"/>
  <c r="T9"/>
  <c r="W23"/>
  <c r="C35"/>
  <c r="C34"/>
  <c r="C90"/>
  <c r="C33"/>
  <c r="X31"/>
  <c r="W25"/>
  <c r="C64"/>
  <c r="X15"/>
  <c r="C54"/>
  <c r="J11"/>
  <c r="W42"/>
  <c r="C25"/>
  <c r="X46"/>
  <c r="W22"/>
  <c r="C69"/>
  <c r="C91"/>
  <c r="W15"/>
  <c r="AA10"/>
  <c r="AA44"/>
  <c r="W17"/>
  <c r="C21"/>
  <c r="C99"/>
  <c r="C19"/>
  <c r="X29"/>
  <c r="W26"/>
  <c r="C46"/>
  <c r="C65"/>
  <c r="C43"/>
  <c r="W36"/>
  <c r="C79"/>
  <c r="W28"/>
  <c r="X47"/>
  <c r="C32"/>
  <c r="C74"/>
  <c r="W38"/>
  <c r="X30"/>
  <c r="C55"/>
  <c r="W40"/>
  <c r="C16"/>
  <c r="C96"/>
  <c r="C56"/>
  <c r="C89"/>
  <c r="W30"/>
  <c r="C23"/>
  <c r="W41"/>
  <c r="C48"/>
  <c r="C98"/>
  <c r="C87"/>
  <c r="C15"/>
  <c r="C80"/>
  <c r="W47"/>
  <c r="C78"/>
  <c r="C57"/>
  <c r="C24"/>
  <c r="C88"/>
  <c r="C52"/>
  <c r="C105"/>
  <c r="C103"/>
  <c r="W19"/>
  <c r="C85"/>
  <c r="X28"/>
  <c r="C38"/>
  <c r="C68"/>
  <c r="W43"/>
  <c r="W34"/>
  <c r="X33"/>
  <c r="X14"/>
  <c r="X21"/>
  <c r="C67"/>
  <c r="W24"/>
  <c r="C101"/>
  <c r="W18"/>
  <c r="C30"/>
  <c r="C42"/>
  <c r="W31"/>
  <c r="X40"/>
  <c r="W45"/>
  <c r="X19"/>
  <c r="C17"/>
  <c r="C22"/>
  <c r="R57" i="1"/>
  <c r="T13"/>
  <c r="Q14"/>
  <c r="R52"/>
  <c r="E34"/>
  <c r="D106"/>
  <c r="E92"/>
  <c r="D73"/>
  <c r="D70"/>
  <c r="E66"/>
  <c r="E54"/>
  <c r="D27"/>
  <c r="D19"/>
  <c r="E76"/>
  <c r="D51"/>
  <c r="E25"/>
  <c r="E99"/>
  <c r="D97"/>
  <c r="D90"/>
  <c r="D69"/>
  <c r="D67"/>
  <c r="D43"/>
  <c r="D23"/>
  <c r="D48"/>
  <c r="G129" i="4"/>
  <c r="I129" s="1"/>
  <c r="G97"/>
  <c r="I97" s="1"/>
  <c r="J92"/>
  <c r="G114"/>
  <c r="G118"/>
  <c r="I118" s="1"/>
  <c r="J110"/>
  <c r="G101"/>
  <c r="G75"/>
  <c r="G128"/>
  <c r="I128" s="1"/>
  <c r="J82"/>
  <c r="L82" s="1"/>
  <c r="J126"/>
  <c r="G78"/>
  <c r="J105"/>
  <c r="K105" s="1"/>
  <c r="G125"/>
  <c r="G111"/>
  <c r="J114"/>
  <c r="J127"/>
  <c r="J80"/>
  <c r="K80" s="1"/>
  <c r="D63" i="1"/>
  <c r="D72"/>
  <c r="E33"/>
  <c r="D39"/>
  <c r="D74"/>
  <c r="D44"/>
  <c r="E103"/>
  <c r="D78"/>
  <c r="D87"/>
  <c r="E87"/>
  <c r="E40"/>
  <c r="E68"/>
  <c r="D38"/>
  <c r="D55"/>
  <c r="D36"/>
  <c r="E96"/>
  <c r="R67"/>
  <c r="D93"/>
  <c r="D22"/>
  <c r="E64"/>
  <c r="D64"/>
  <c r="D95"/>
  <c r="E95"/>
  <c r="E31"/>
  <c r="D31"/>
  <c r="D91"/>
  <c r="E91"/>
  <c r="E100"/>
  <c r="D100"/>
  <c r="D79"/>
  <c r="E79"/>
  <c r="E49"/>
  <c r="D49"/>
  <c r="D17"/>
  <c r="E17"/>
  <c r="E75"/>
  <c r="D75"/>
  <c r="D84"/>
  <c r="D105"/>
  <c r="D85"/>
  <c r="R66"/>
  <c r="E80"/>
  <c r="D101"/>
  <c r="D81"/>
  <c r="R53"/>
  <c r="D86"/>
  <c r="E94"/>
  <c r="E53"/>
  <c r="D53"/>
  <c r="E71"/>
  <c r="D71"/>
  <c r="E45"/>
  <c r="D45"/>
  <c r="E37"/>
  <c r="D37"/>
  <c r="D42"/>
  <c r="E104"/>
  <c r="D24"/>
  <c r="R54"/>
  <c r="D59"/>
  <c r="R56"/>
  <c r="D32"/>
  <c r="E28"/>
  <c r="D65" i="5"/>
  <c r="D105"/>
  <c r="E98"/>
  <c r="D16"/>
  <c r="D19"/>
  <c r="D48"/>
  <c r="D18"/>
  <c r="D20"/>
  <c r="D34"/>
  <c r="E102"/>
  <c r="E73"/>
  <c r="D84"/>
  <c r="E58"/>
  <c r="D62"/>
  <c r="E85"/>
  <c r="D78"/>
  <c r="D25"/>
  <c r="D33"/>
  <c r="E93"/>
  <c r="D44"/>
  <c r="E36"/>
  <c r="E79"/>
  <c r="D52"/>
  <c r="E87"/>
  <c r="D30"/>
  <c r="E56"/>
  <c r="D32"/>
  <c r="D91"/>
  <c r="D61"/>
  <c r="D51"/>
  <c r="D58"/>
  <c r="E103"/>
  <c r="E80"/>
  <c r="E89"/>
  <c r="E54"/>
  <c r="D35"/>
  <c r="D70"/>
  <c r="E45"/>
  <c r="E66"/>
  <c r="D41"/>
  <c r="E60"/>
  <c r="D60"/>
  <c r="E17"/>
  <c r="D101"/>
  <c r="E68"/>
  <c r="E88"/>
  <c r="E96"/>
  <c r="E69"/>
  <c r="D82"/>
  <c r="D50"/>
  <c r="E92"/>
  <c r="E30"/>
  <c r="E23"/>
  <c r="D43"/>
  <c r="D90"/>
  <c r="D73"/>
  <c r="D37"/>
  <c r="D96"/>
  <c r="D87"/>
  <c r="D80"/>
  <c r="D71"/>
  <c r="E40"/>
  <c r="D92"/>
  <c r="E37"/>
  <c r="D94"/>
  <c r="E62"/>
  <c r="E25"/>
  <c r="E97"/>
  <c r="E63"/>
  <c r="T10"/>
  <c r="T11"/>
  <c r="Q12"/>
  <c r="E35"/>
  <c r="E90"/>
  <c r="D22"/>
  <c r="E105"/>
  <c r="D15"/>
  <c r="E55"/>
  <c r="E21"/>
  <c r="E64"/>
  <c r="E82"/>
  <c r="E72"/>
  <c r="E50"/>
  <c r="D47"/>
  <c r="E26"/>
  <c r="E31"/>
  <c r="E49"/>
  <c r="E29"/>
  <c r="E101"/>
  <c r="D40"/>
  <c r="D54"/>
  <c r="E34"/>
  <c r="D104"/>
  <c r="E18"/>
  <c r="D86"/>
  <c r="D102"/>
  <c r="D39"/>
  <c r="D79"/>
  <c r="E99"/>
  <c r="D23"/>
  <c r="E39"/>
  <c r="D77"/>
  <c r="D100"/>
  <c r="D75"/>
  <c r="E74"/>
  <c r="D36"/>
  <c r="D64"/>
  <c r="D26"/>
  <c r="D93"/>
  <c r="E61"/>
  <c r="E70"/>
  <c r="D85"/>
  <c r="E67"/>
  <c r="E71"/>
  <c r="E41"/>
  <c r="E84"/>
  <c r="D29"/>
  <c r="E33"/>
  <c r="D81"/>
  <c r="D53"/>
  <c r="E44"/>
  <c r="E83"/>
  <c r="D83"/>
  <c r="E27"/>
  <c r="D66"/>
  <c r="D72"/>
  <c r="D69"/>
  <c r="E95"/>
  <c r="E59"/>
  <c r="D45"/>
  <c r="E46"/>
  <c r="D28"/>
  <c r="E48"/>
  <c r="D21"/>
  <c r="E94"/>
  <c r="E100"/>
  <c r="D103"/>
  <c r="D17"/>
  <c r="D97"/>
  <c r="D63"/>
  <c r="E22"/>
  <c r="E76"/>
  <c r="E52"/>
  <c r="D42"/>
  <c r="D98"/>
  <c r="E16"/>
  <c r="E19"/>
  <c r="D68"/>
  <c r="E65"/>
  <c r="E20"/>
  <c r="E104"/>
  <c r="E81"/>
  <c r="D95"/>
  <c r="E51"/>
  <c r="D59"/>
  <c r="D55"/>
  <c r="D27"/>
  <c r="E24"/>
  <c r="D76"/>
  <c r="E28"/>
  <c r="D31"/>
  <c r="D57"/>
  <c r="D56"/>
  <c r="D49"/>
  <c r="E75"/>
  <c r="E86"/>
  <c r="E77"/>
  <c r="E78"/>
  <c r="E53"/>
  <c r="D88"/>
  <c r="D99"/>
  <c r="E47"/>
  <c r="E38"/>
  <c r="D46"/>
  <c r="E32"/>
  <c r="D67"/>
  <c r="D38"/>
  <c r="D24"/>
  <c r="D89"/>
  <c r="D74"/>
  <c r="E91"/>
  <c r="E42"/>
  <c r="E15"/>
  <c r="E57"/>
  <c r="E43"/>
  <c r="R40" i="1"/>
  <c r="R74"/>
  <c r="R31"/>
  <c r="R39"/>
  <c r="R75"/>
  <c r="R24"/>
  <c r="R49"/>
  <c r="R28"/>
  <c r="R37"/>
  <c r="R61"/>
  <c r="R73"/>
  <c r="R62"/>
  <c r="R44"/>
  <c r="R72"/>
  <c r="R38"/>
  <c r="R58"/>
  <c r="R70"/>
  <c r="R47"/>
  <c r="R16"/>
  <c r="R20"/>
  <c r="R65"/>
  <c r="R17"/>
  <c r="R19"/>
  <c r="R25"/>
  <c r="R46"/>
  <c r="R30"/>
  <c r="R36"/>
  <c r="R22"/>
  <c r="R71"/>
  <c r="R35"/>
  <c r="R26"/>
  <c r="R43"/>
  <c r="R27"/>
  <c r="R69"/>
  <c r="R55"/>
  <c r="R33"/>
  <c r="R41"/>
  <c r="R42"/>
  <c r="R48"/>
  <c r="R32"/>
  <c r="R76"/>
  <c r="R64"/>
  <c r="R50"/>
  <c r="R60"/>
  <c r="R51"/>
  <c r="R23"/>
  <c r="R68"/>
  <c r="R18"/>
  <c r="R34"/>
  <c r="R29"/>
  <c r="R59"/>
  <c r="R21"/>
  <c r="R45"/>
  <c r="R63"/>
  <c r="R64" i="5"/>
  <c r="R59"/>
  <c r="R63"/>
  <c r="R36"/>
  <c r="R28"/>
  <c r="R17"/>
  <c r="R27"/>
  <c r="R50"/>
  <c r="R66"/>
  <c r="R48"/>
  <c r="R25"/>
  <c r="R74"/>
  <c r="R42"/>
  <c r="R29"/>
  <c r="R20"/>
  <c r="R52"/>
  <c r="R43"/>
  <c r="R15"/>
  <c r="R45"/>
  <c r="R54"/>
  <c r="R51"/>
  <c r="R71"/>
  <c r="R35"/>
  <c r="R55"/>
  <c r="R67"/>
  <c r="R61"/>
  <c r="R47"/>
  <c r="R26"/>
  <c r="R72"/>
  <c r="R24"/>
  <c r="R22"/>
  <c r="R60"/>
  <c r="R68"/>
  <c r="R14"/>
  <c r="R37"/>
  <c r="R53"/>
  <c r="R16"/>
  <c r="R34"/>
  <c r="R70"/>
  <c r="R73"/>
  <c r="R38"/>
  <c r="R21"/>
  <c r="R69"/>
  <c r="R56"/>
  <c r="R57"/>
  <c r="R30"/>
  <c r="R18"/>
  <c r="R58"/>
  <c r="R46"/>
  <c r="R41"/>
  <c r="R40"/>
  <c r="R33"/>
  <c r="R19"/>
  <c r="R49"/>
  <c r="R44"/>
  <c r="R65"/>
  <c r="R39"/>
  <c r="R31"/>
  <c r="R23"/>
  <c r="R32"/>
  <c r="R62"/>
  <c r="S33"/>
  <c r="S19"/>
  <c r="Z46"/>
  <c r="S72"/>
  <c r="S59"/>
  <c r="S48"/>
  <c r="S73"/>
  <c r="S39"/>
  <c r="Z45"/>
  <c r="Z17"/>
  <c r="T35"/>
  <c r="T68"/>
  <c r="S57"/>
  <c r="T72"/>
  <c r="S69"/>
  <c r="S55"/>
  <c r="T69"/>
  <c r="T20"/>
  <c r="T16"/>
  <c r="T28"/>
  <c r="S58"/>
  <c r="S27"/>
  <c r="S14"/>
  <c r="AA45"/>
  <c r="S46"/>
  <c r="T71"/>
  <c r="Z50"/>
  <c r="T46"/>
  <c r="T24"/>
  <c r="S22"/>
  <c r="S24"/>
  <c r="S51"/>
  <c r="Z18"/>
  <c r="S41"/>
  <c r="S30"/>
  <c r="T67"/>
  <c r="S47"/>
  <c r="T51"/>
  <c r="S38"/>
  <c r="AA60"/>
  <c r="AA47"/>
  <c r="Z25"/>
  <c r="Z41"/>
  <c r="T62"/>
  <c r="T23"/>
  <c r="T30"/>
  <c r="S42"/>
  <c r="S61"/>
  <c r="S64"/>
  <c r="S71"/>
  <c r="T48"/>
  <c r="AA39"/>
  <c r="AA34"/>
  <c r="Z38"/>
  <c r="Z55"/>
  <c r="Z31"/>
  <c r="S23"/>
  <c r="T33"/>
  <c r="T57"/>
  <c r="S29"/>
  <c r="S67"/>
  <c r="S20"/>
  <c r="AA54"/>
  <c r="Z59"/>
  <c r="S18"/>
  <c r="S37"/>
  <c r="S54"/>
  <c r="S68"/>
  <c r="S16"/>
  <c r="S60"/>
  <c r="S43"/>
  <c r="AA32"/>
  <c r="AA22"/>
  <c r="Z34"/>
  <c r="Z51"/>
  <c r="Z33"/>
  <c r="S40"/>
  <c r="T18"/>
  <c r="T26"/>
  <c r="S34"/>
  <c r="T25"/>
  <c r="S26"/>
  <c r="S35"/>
  <c r="S28"/>
  <c r="AA38"/>
  <c r="Z57"/>
  <c r="Z63"/>
  <c r="Z47"/>
  <c r="Z62"/>
  <c r="AA49"/>
  <c r="Z26"/>
  <c r="Z36"/>
  <c r="Z35"/>
  <c r="AA20"/>
  <c r="T64"/>
  <c r="Z28"/>
  <c r="S62"/>
  <c r="T56"/>
  <c r="T31"/>
  <c r="T65"/>
  <c r="T49"/>
  <c r="T38"/>
  <c r="T55"/>
  <c r="T50"/>
  <c r="T34"/>
  <c r="T61"/>
  <c r="T15"/>
  <c r="T29"/>
  <c r="AA37"/>
  <c r="AA41"/>
  <c r="AA56"/>
  <c r="AA50"/>
  <c r="Z53"/>
  <c r="Z14"/>
  <c r="Z54"/>
  <c r="Z21"/>
  <c r="S56"/>
  <c r="T40"/>
  <c r="S31"/>
  <c r="S65"/>
  <c r="S49"/>
  <c r="S53"/>
  <c r="S52"/>
  <c r="S15"/>
  <c r="S74"/>
  <c r="S66"/>
  <c r="T66"/>
  <c r="AA63"/>
  <c r="AA24"/>
  <c r="AA17"/>
  <c r="AA21"/>
  <c r="Z65"/>
  <c r="Z60"/>
  <c r="Z43"/>
  <c r="Z64"/>
  <c r="T41"/>
  <c r="T58"/>
  <c r="T73"/>
  <c r="T60"/>
  <c r="T63"/>
  <c r="T70"/>
  <c r="T37"/>
  <c r="T22"/>
  <c r="T47"/>
  <c r="T45"/>
  <c r="AA53"/>
  <c r="AA28"/>
  <c r="AA42"/>
  <c r="AA55"/>
  <c r="T32"/>
  <c r="T21"/>
  <c r="T44"/>
  <c r="T17"/>
  <c r="T53"/>
  <c r="T54"/>
  <c r="T52"/>
  <c r="AA61"/>
  <c r="AA18"/>
  <c r="AA35"/>
  <c r="S32"/>
  <c r="S21"/>
  <c r="T39"/>
  <c r="S44"/>
  <c r="T19"/>
  <c r="S70"/>
  <c r="T14"/>
  <c r="S45"/>
  <c r="S36"/>
  <c r="T43"/>
  <c r="S17"/>
  <c r="AA19"/>
  <c r="AA48"/>
  <c r="AA57"/>
  <c r="AA62"/>
  <c r="Z61"/>
  <c r="Z15"/>
  <c r="Z40"/>
  <c r="Z20"/>
  <c r="Z16"/>
  <c r="T42"/>
  <c r="T59"/>
  <c r="AA36"/>
  <c r="AA26"/>
  <c r="AA43"/>
  <c r="AA15"/>
  <c r="AA59"/>
  <c r="AA40"/>
  <c r="AA23"/>
  <c r="AA30"/>
  <c r="AA58"/>
  <c r="S25"/>
  <c r="T27"/>
  <c r="S63"/>
  <c r="AA27"/>
  <c r="AA33"/>
  <c r="AA31"/>
  <c r="AA14"/>
  <c r="AA46"/>
  <c r="AA16"/>
  <c r="AA65"/>
  <c r="Z37"/>
  <c r="Z39"/>
  <c r="Z58"/>
  <c r="Z29"/>
  <c r="Z49"/>
  <c r="Z56"/>
  <c r="Z52"/>
  <c r="T74"/>
  <c r="S50"/>
  <c r="T36"/>
  <c r="AA64"/>
  <c r="AA29"/>
  <c r="AA51"/>
  <c r="AA52"/>
  <c r="AA25"/>
  <c r="Z44"/>
  <c r="Z48"/>
  <c r="Z23"/>
  <c r="Z22"/>
  <c r="Z32"/>
  <c r="Z19"/>
  <c r="Z24"/>
  <c r="Z27"/>
  <c r="Z30"/>
  <c r="J113" i="4"/>
  <c r="G105"/>
  <c r="I105" s="1"/>
  <c r="J77"/>
  <c r="K77" s="1"/>
  <c r="J71"/>
  <c r="L71" s="1"/>
  <c r="G109"/>
  <c r="G89"/>
  <c r="J95"/>
  <c r="L95" s="1"/>
  <c r="J99"/>
  <c r="L99" s="1"/>
  <c r="J94"/>
  <c r="G116"/>
  <c r="I116"/>
  <c r="G119"/>
  <c r="H119" s="1"/>
  <c r="G70"/>
  <c r="I70" s="1"/>
  <c r="J117"/>
  <c r="L117" s="1"/>
  <c r="G117"/>
  <c r="H117" s="1"/>
  <c r="G86"/>
  <c r="G108"/>
  <c r="I108"/>
  <c r="G94"/>
  <c r="H94" s="1"/>
  <c r="J97"/>
  <c r="J73"/>
  <c r="L73" s="1"/>
  <c r="G121"/>
  <c r="I121" s="1"/>
  <c r="G85"/>
  <c r="G107"/>
  <c r="I107" s="1"/>
  <c r="J121"/>
  <c r="L121" s="1"/>
  <c r="G77"/>
  <c r="H77" s="1"/>
  <c r="J93"/>
  <c r="K93" s="1"/>
  <c r="J125"/>
  <c r="L125" s="1"/>
  <c r="G102"/>
  <c r="H102" s="1"/>
  <c r="J70"/>
  <c r="K70" s="1"/>
  <c r="J115"/>
  <c r="L115" s="1"/>
  <c r="J101"/>
  <c r="J100"/>
  <c r="G110"/>
  <c r="H110" s="1"/>
  <c r="J86"/>
  <c r="G84"/>
  <c r="H84"/>
  <c r="G122"/>
  <c r="I122" s="1"/>
  <c r="J69"/>
  <c r="G81"/>
  <c r="I81" s="1"/>
  <c r="G74"/>
  <c r="H74" s="1"/>
  <c r="J106"/>
  <c r="G99"/>
  <c r="I99"/>
  <c r="J107"/>
  <c r="K107" s="1"/>
  <c r="J89"/>
  <c r="G113"/>
  <c r="I113"/>
  <c r="G106"/>
  <c r="I106" s="1"/>
  <c r="G104"/>
  <c r="J116"/>
  <c r="G80"/>
  <c r="H80"/>
  <c r="J87"/>
  <c r="G69"/>
  <c r="I69"/>
  <c r="G100"/>
  <c r="I100" s="1"/>
  <c r="G93"/>
  <c r="I93" s="1"/>
  <c r="G126"/>
  <c r="I126"/>
  <c r="J84"/>
  <c r="K84" s="1"/>
  <c r="G90"/>
  <c r="H90"/>
  <c r="G92"/>
  <c r="J98"/>
  <c r="J119"/>
  <c r="G91"/>
  <c r="I91"/>
  <c r="G115"/>
  <c r="I115" s="1"/>
  <c r="J76"/>
  <c r="K76" s="1"/>
  <c r="J111"/>
  <c r="L111" s="1"/>
  <c r="J112"/>
  <c r="J90"/>
  <c r="G98"/>
  <c r="H98" s="1"/>
  <c r="I98"/>
  <c r="J79"/>
  <c r="K79" s="1"/>
  <c r="G87"/>
  <c r="H87"/>
  <c r="J83"/>
  <c r="K83" s="1"/>
  <c r="G103"/>
  <c r="H103" s="1"/>
  <c r="J104"/>
  <c r="J129"/>
  <c r="L129" s="1"/>
  <c r="J108"/>
  <c r="K108" s="1"/>
  <c r="G112"/>
  <c r="I112"/>
  <c r="K65"/>
  <c r="K128"/>
  <c r="I89"/>
  <c r="H128"/>
  <c r="H81"/>
  <c r="H93"/>
  <c r="I125"/>
  <c r="H109"/>
  <c r="I80"/>
  <c r="H85"/>
  <c r="I114"/>
  <c r="H104"/>
  <c r="H107"/>
  <c r="H114"/>
  <c r="H108"/>
  <c r="I92"/>
  <c r="H86"/>
  <c r="I104"/>
  <c r="H92"/>
  <c r="I86"/>
  <c r="H129"/>
  <c r="I87"/>
  <c r="H89"/>
  <c r="I75"/>
  <c r="I85"/>
  <c r="H19"/>
  <c r="P68"/>
  <c r="I84"/>
  <c r="I78"/>
  <c r="H126"/>
  <c r="H69"/>
  <c r="H75"/>
  <c r="H111"/>
  <c r="H100"/>
  <c r="I90"/>
  <c r="I111"/>
  <c r="H116"/>
  <c r="H105"/>
  <c r="H125"/>
  <c r="L65"/>
  <c r="I109"/>
  <c r="H78"/>
  <c r="H101"/>
  <c r="H115"/>
  <c r="I101"/>
  <c r="G127"/>
  <c r="J109"/>
  <c r="K109" s="1"/>
  <c r="G123"/>
  <c r="H123" s="1"/>
  <c r="J74"/>
  <c r="J123"/>
  <c r="J122"/>
  <c r="K122" s="1"/>
  <c r="G76"/>
  <c r="J103"/>
  <c r="J72"/>
  <c r="J78"/>
  <c r="L78" s="1"/>
  <c r="G96"/>
  <c r="H96" s="1"/>
  <c r="J96"/>
  <c r="G83"/>
  <c r="I83" s="1"/>
  <c r="G124"/>
  <c r="H124" s="1"/>
  <c r="G71"/>
  <c r="J85"/>
  <c r="J124"/>
  <c r="K124" s="1"/>
  <c r="J91"/>
  <c r="L91" s="1"/>
  <c r="J118"/>
  <c r="J75"/>
  <c r="J120"/>
  <c r="K120" s="1"/>
  <c r="G88"/>
  <c r="I88" s="1"/>
  <c r="G82"/>
  <c r="J102"/>
  <c r="J88"/>
  <c r="L88" s="1"/>
  <c r="G73"/>
  <c r="I73" s="1"/>
  <c r="G95"/>
  <c r="H95" s="1"/>
  <c r="G72"/>
  <c r="G120"/>
  <c r="I120" s="1"/>
  <c r="G79"/>
  <c r="J81"/>
  <c r="K81" s="1"/>
  <c r="I117"/>
  <c r="H91"/>
  <c r="H113"/>
  <c r="I110"/>
  <c r="H99"/>
  <c r="I102"/>
  <c r="I103"/>
  <c r="H112"/>
  <c r="I77"/>
  <c r="K112"/>
  <c r="K94"/>
  <c r="K101"/>
  <c r="K113"/>
  <c r="K104"/>
  <c r="K92"/>
  <c r="K95"/>
  <c r="K87"/>
  <c r="L84"/>
  <c r="L70"/>
  <c r="L77"/>
  <c r="L112"/>
  <c r="L89"/>
  <c r="O68"/>
  <c r="L106"/>
  <c r="L127"/>
  <c r="L97"/>
  <c r="L96"/>
  <c r="L85"/>
  <c r="L122"/>
  <c r="K86"/>
  <c r="K110"/>
  <c r="K99"/>
  <c r="K69"/>
  <c r="K89"/>
  <c r="K106"/>
  <c r="K90"/>
  <c r="K126"/>
  <c r="K102"/>
  <c r="K100"/>
  <c r="K97"/>
  <c r="K127"/>
  <c r="K116"/>
  <c r="K98"/>
  <c r="K119"/>
  <c r="K121"/>
  <c r="K73"/>
  <c r="K114"/>
  <c r="L101"/>
  <c r="L105"/>
  <c r="L90"/>
  <c r="L103"/>
  <c r="L116"/>
  <c r="L114"/>
  <c r="L104"/>
  <c r="L93"/>
  <c r="L119"/>
  <c r="L113"/>
  <c r="L126"/>
  <c r="L86"/>
  <c r="L118"/>
  <c r="L128"/>
  <c r="L69"/>
  <c r="L72"/>
  <c r="L76"/>
  <c r="L87"/>
  <c r="L92"/>
  <c r="L100"/>
  <c r="L110"/>
  <c r="L94"/>
  <c r="L98"/>
  <c r="K103"/>
  <c r="K123"/>
  <c r="L123"/>
  <c r="K72"/>
  <c r="K88"/>
  <c r="L81"/>
  <c r="K118"/>
  <c r="K78"/>
  <c r="I72"/>
  <c r="H72"/>
  <c r="K75"/>
  <c r="L75"/>
  <c r="H83"/>
  <c r="H76"/>
  <c r="I76"/>
  <c r="H120"/>
  <c r="I124"/>
  <c r="L102"/>
  <c r="H79"/>
  <c r="I79"/>
  <c r="H88"/>
  <c r="I71"/>
  <c r="H71"/>
  <c r="H127"/>
  <c r="I127"/>
  <c r="K85"/>
  <c r="I82"/>
  <c r="H82"/>
  <c r="L109"/>
  <c r="L124"/>
  <c r="K74"/>
  <c r="L74"/>
  <c r="K96"/>
  <c r="P74" l="1"/>
  <c r="D149"/>
  <c r="D120"/>
  <c r="O71"/>
  <c r="E86"/>
  <c r="E132"/>
  <c r="D114"/>
  <c r="D128"/>
  <c r="E73"/>
  <c r="E115"/>
  <c r="E142"/>
  <c r="D85"/>
  <c r="E121"/>
  <c r="D146"/>
  <c r="D74"/>
  <c r="D137"/>
  <c r="E118"/>
  <c r="D111"/>
  <c r="D71"/>
  <c r="D147"/>
  <c r="D70"/>
  <c r="D80"/>
  <c r="O70"/>
  <c r="D151"/>
  <c r="D125"/>
  <c r="D95"/>
  <c r="E110"/>
  <c r="E150"/>
  <c r="D84"/>
  <c r="D142"/>
  <c r="D67"/>
  <c r="D76"/>
  <c r="D148"/>
  <c r="D92"/>
  <c r="E152"/>
  <c r="E144"/>
  <c r="E113"/>
  <c r="D136"/>
  <c r="E149"/>
  <c r="D156"/>
  <c r="E114"/>
  <c r="D96"/>
  <c r="D144"/>
  <c r="E103"/>
  <c r="D127"/>
  <c r="D69"/>
  <c r="O74"/>
  <c r="E131"/>
  <c r="D140"/>
  <c r="E138"/>
  <c r="E74"/>
  <c r="E83"/>
  <c r="E89"/>
  <c r="E135"/>
  <c r="E154"/>
  <c r="E151"/>
  <c r="O69"/>
  <c r="O75" s="1"/>
  <c r="D155"/>
  <c r="E82"/>
  <c r="E78"/>
  <c r="D116"/>
  <c r="E85"/>
  <c r="D86"/>
  <c r="D113"/>
  <c r="E125"/>
  <c r="D91"/>
  <c r="D153"/>
  <c r="D138"/>
  <c r="D81"/>
  <c r="E99"/>
  <c r="E88"/>
  <c r="E155"/>
  <c r="D108"/>
  <c r="D121"/>
  <c r="E70"/>
  <c r="E108"/>
  <c r="D93"/>
  <c r="D90"/>
  <c r="E145"/>
  <c r="D75"/>
  <c r="D94"/>
  <c r="D133"/>
  <c r="E81"/>
  <c r="E107"/>
  <c r="D82"/>
  <c r="E69"/>
  <c r="E130"/>
  <c r="O72"/>
  <c r="D72"/>
  <c r="D154"/>
  <c r="D132"/>
  <c r="D130"/>
  <c r="E119"/>
  <c r="D110"/>
  <c r="D97"/>
  <c r="D115"/>
  <c r="D87"/>
  <c r="D139"/>
  <c r="E80"/>
  <c r="D88"/>
  <c r="E122"/>
  <c r="E76"/>
  <c r="D106"/>
  <c r="E126"/>
  <c r="D107"/>
  <c r="E87"/>
  <c r="E104"/>
  <c r="E72"/>
  <c r="E127"/>
  <c r="E123"/>
  <c r="D105"/>
  <c r="E67"/>
  <c r="E79"/>
  <c r="E136"/>
  <c r="E111"/>
  <c r="D117"/>
  <c r="D109"/>
  <c r="D99"/>
  <c r="D118"/>
  <c r="D89"/>
  <c r="D78"/>
  <c r="E95"/>
  <c r="E140"/>
  <c r="D103"/>
  <c r="E124"/>
  <c r="D126"/>
  <c r="E84"/>
  <c r="E137"/>
  <c r="D150"/>
  <c r="E148"/>
  <c r="E93"/>
  <c r="D73"/>
  <c r="E156"/>
  <c r="E105"/>
  <c r="E117"/>
  <c r="E133"/>
  <c r="E146"/>
  <c r="D104"/>
  <c r="E116"/>
  <c r="E91"/>
  <c r="D124"/>
  <c r="E120"/>
  <c r="E97"/>
  <c r="E96"/>
  <c r="D152"/>
  <c r="E106"/>
  <c r="E139"/>
  <c r="D83"/>
  <c r="E147"/>
  <c r="E90"/>
  <c r="E134"/>
  <c r="E109"/>
  <c r="D131"/>
  <c r="D122"/>
  <c r="D134"/>
  <c r="D101"/>
  <c r="E94"/>
  <c r="D66"/>
  <c r="D145"/>
  <c r="E71"/>
  <c r="E128"/>
  <c r="D119"/>
  <c r="O73"/>
  <c r="E92"/>
  <c r="E129"/>
  <c r="E101"/>
  <c r="D135"/>
  <c r="E153"/>
  <c r="E75"/>
  <c r="D68"/>
  <c r="L80"/>
  <c r="E100"/>
  <c r="E77"/>
  <c r="L83"/>
  <c r="P71"/>
  <c r="K111"/>
  <c r="I96"/>
  <c r="K129"/>
  <c r="I74"/>
  <c r="H122"/>
  <c r="I94"/>
  <c r="L79"/>
  <c r="P70"/>
  <c r="K71"/>
  <c r="K115"/>
  <c r="K82"/>
  <c r="H70"/>
  <c r="H97"/>
  <c r="D143"/>
  <c r="P72"/>
  <c r="E98"/>
  <c r="I119"/>
  <c r="L107"/>
  <c r="E102"/>
  <c r="L120"/>
  <c r="K125"/>
  <c r="K117"/>
  <c r="P73"/>
  <c r="H106"/>
  <c r="L108"/>
  <c r="H121"/>
  <c r="I123"/>
  <c r="K91"/>
  <c r="E141"/>
  <c r="P69"/>
  <c r="P75" s="1"/>
  <c r="D112"/>
  <c r="I95"/>
  <c r="H73"/>
  <c r="H118"/>
  <c r="Z36" i="1"/>
  <c r="AA46"/>
  <c r="Z63"/>
  <c r="AA49"/>
  <c r="Z60"/>
  <c r="Z67"/>
  <c r="S46"/>
  <c r="S19"/>
  <c r="Z26"/>
  <c r="S44"/>
  <c r="Z42"/>
  <c r="AA39"/>
  <c r="AA59"/>
  <c r="S25"/>
  <c r="AA62"/>
  <c r="Z55"/>
  <c r="S36"/>
  <c r="S32"/>
  <c r="T20"/>
  <c r="T29"/>
  <c r="T32"/>
  <c r="S73"/>
  <c r="S75"/>
  <c r="AA29"/>
  <c r="T53"/>
  <c r="S48"/>
  <c r="Z20"/>
  <c r="S69"/>
  <c r="S63"/>
  <c r="S49"/>
  <c r="S38"/>
  <c r="Z54"/>
  <c r="Z25"/>
  <c r="T43"/>
  <c r="S76"/>
  <c r="AA26"/>
  <c r="AA20"/>
  <c r="AA54"/>
  <c r="T33"/>
  <c r="T68"/>
  <c r="T42"/>
  <c r="T38"/>
  <c r="T31"/>
  <c r="T57"/>
  <c r="AA48"/>
  <c r="T24"/>
  <c r="T73"/>
  <c r="Z38"/>
  <c r="AA55"/>
  <c r="S53"/>
  <c r="S16"/>
  <c r="T17"/>
  <c r="T56"/>
  <c r="Z48"/>
  <c r="AA67"/>
  <c r="T34"/>
  <c r="Z52"/>
  <c r="AA18"/>
  <c r="T55"/>
  <c r="T54"/>
  <c r="S23"/>
  <c r="AA30"/>
  <c r="T16"/>
  <c r="AA57"/>
  <c r="S67"/>
  <c r="T36"/>
  <c r="S26"/>
  <c r="AA21"/>
  <c r="S50"/>
  <c r="S51"/>
  <c r="AA53"/>
  <c r="Z35"/>
  <c r="T23"/>
  <c r="AA19"/>
  <c r="T71"/>
  <c r="AA37"/>
  <c r="T70"/>
  <c r="S60"/>
  <c r="AA41"/>
  <c r="T63"/>
  <c r="T19"/>
  <c r="Z32"/>
  <c r="Z66"/>
  <c r="S20"/>
  <c r="Z45"/>
  <c r="Z31"/>
  <c r="T62"/>
  <c r="S58"/>
  <c r="AA31"/>
  <c r="T39"/>
  <c r="T65"/>
  <c r="AA63"/>
  <c r="T75"/>
  <c r="Z56"/>
  <c r="S57"/>
  <c r="T64"/>
  <c r="AA36"/>
  <c r="Z30"/>
  <c r="S42"/>
  <c r="AA60"/>
  <c r="S72"/>
  <c r="S43"/>
  <c r="AA50"/>
  <c r="AA38"/>
  <c r="S71"/>
  <c r="Z51"/>
  <c r="S66"/>
  <c r="T28"/>
  <c r="Z19"/>
  <c r="AA34"/>
  <c r="S21"/>
  <c r="S41"/>
  <c r="AA32"/>
  <c r="S35"/>
  <c r="S18"/>
  <c r="Z37"/>
  <c r="Z64"/>
  <c r="T45"/>
  <c r="Z34"/>
  <c r="S39"/>
  <c r="S70"/>
  <c r="Z65"/>
  <c r="Z62"/>
  <c r="Z44"/>
  <c r="Z21"/>
  <c r="S74"/>
  <c r="Z53"/>
  <c r="S61"/>
  <c r="AA56"/>
  <c r="S55"/>
  <c r="AA43"/>
  <c r="Z46"/>
  <c r="S27"/>
  <c r="Z57"/>
  <c r="T74"/>
  <c r="S68"/>
  <c r="AA35"/>
  <c r="AA47"/>
  <c r="S59"/>
  <c r="T61"/>
  <c r="AA52"/>
  <c r="T49"/>
  <c r="T69"/>
  <c r="Z61"/>
  <c r="AA65"/>
  <c r="T46"/>
  <c r="T44"/>
  <c r="Z33"/>
  <c r="S37"/>
  <c r="Z59"/>
  <c r="AA51"/>
  <c r="T52"/>
  <c r="T41"/>
  <c r="S40"/>
  <c r="AA44"/>
  <c r="S28"/>
  <c r="S52"/>
  <c r="T25"/>
  <c r="AA58"/>
  <c r="S64"/>
  <c r="Z16"/>
  <c r="Z22"/>
  <c r="T72"/>
  <c r="Z50"/>
  <c r="AA42"/>
  <c r="S24"/>
  <c r="S22"/>
  <c r="Z41"/>
  <c r="Z47"/>
  <c r="S65"/>
  <c r="Z28"/>
  <c r="AA16"/>
  <c r="S62"/>
  <c r="T58"/>
  <c r="AA17"/>
  <c r="S30"/>
  <c r="T26"/>
  <c r="Z24"/>
  <c r="S47"/>
  <c r="T30"/>
  <c r="T67"/>
  <c r="AA40"/>
  <c r="T59"/>
  <c r="T22"/>
  <c r="AA64"/>
  <c r="T40"/>
  <c r="T48"/>
  <c r="Z23"/>
  <c r="AA25"/>
  <c r="T66"/>
  <c r="Z29"/>
  <c r="AA24"/>
  <c r="T51"/>
  <c r="T47"/>
  <c r="AA66"/>
  <c r="S56"/>
  <c r="S17"/>
  <c r="Z49"/>
  <c r="AA28"/>
  <c r="S45"/>
  <c r="Z17"/>
  <c r="Z39"/>
  <c r="T35"/>
  <c r="T18"/>
  <c r="Z58"/>
  <c r="S33"/>
  <c r="AA23"/>
  <c r="AA61"/>
  <c r="T37"/>
  <c r="T21"/>
  <c r="AA33"/>
  <c r="S34"/>
  <c r="S54"/>
  <c r="AA45"/>
  <c r="T60"/>
  <c r="T76"/>
  <c r="T27"/>
  <c r="Z27"/>
  <c r="T50"/>
  <c r="Z18"/>
  <c r="Z40"/>
  <c r="S29"/>
  <c r="AA22"/>
  <c r="S31"/>
</calcChain>
</file>

<file path=xl/sharedStrings.xml><?xml version="1.0" encoding="utf-8"?>
<sst xmlns="http://schemas.openxmlformats.org/spreadsheetml/2006/main" count="78" uniqueCount="27">
  <si>
    <t>Delta =</t>
  </si>
  <si>
    <t>OP =</t>
  </si>
  <si>
    <t>Bielle</t>
  </si>
  <si>
    <t xml:space="preserve">Rayon 1 = </t>
  </si>
  <si>
    <t>D =</t>
  </si>
  <si>
    <t>PM =</t>
  </si>
  <si>
    <t xml:space="preserve">Rayon 2 = </t>
  </si>
  <si>
    <t>Piston</t>
  </si>
  <si>
    <t>Cercle 1</t>
  </si>
  <si>
    <t>Cercle 2</t>
  </si>
  <si>
    <t>Cylindre</t>
  </si>
  <si>
    <t>Rotation du piston</t>
  </si>
  <si>
    <t>R</t>
  </si>
  <si>
    <t>x</t>
  </si>
  <si>
    <t>y</t>
  </si>
  <si>
    <t>Alpha</t>
  </si>
  <si>
    <t>Téta</t>
  </si>
  <si>
    <t>Rayon =</t>
  </si>
  <si>
    <t>Rapport des rayons</t>
  </si>
  <si>
    <t>Dents</t>
  </si>
  <si>
    <t>Changement d'échelle</t>
  </si>
  <si>
    <t>Dimension du " cylindre "</t>
  </si>
  <si>
    <t>Delta</t>
  </si>
  <si>
    <r>
      <rPr>
        <sz val="12"/>
        <rFont val="Symbol"/>
        <family val="1"/>
        <charset val="2"/>
      </rPr>
      <t xml:space="preserve">r </t>
    </r>
    <r>
      <rPr>
        <sz val="10"/>
        <rFont val="Arial"/>
      </rPr>
      <t>=</t>
    </r>
  </si>
  <si>
    <t>Equation paramétrique du bloc moteur</t>
  </si>
  <si>
    <t>" Cylindre "</t>
  </si>
  <si>
    <t>" Piston "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</si>
</sst>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76" formatCode="0.0000"/>
    <numFmt numFmtId="178" formatCode="0.00&quot; mm&quot;"/>
    <numFmt numFmtId="179" formatCode="0.000&quot; mm&quot;"/>
  </numFmts>
  <fonts count="9">
    <font>
      <sz val="10"/>
      <name val="Arial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sz val="12"/>
      <name val="Symbol"/>
      <family val="1"/>
      <charset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0" borderId="0" xfId="0" applyNumberFormat="1" applyAlignment="1">
      <alignment horizontal="center"/>
    </xf>
    <xf numFmtId="178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right"/>
    </xf>
    <xf numFmtId="178" fontId="1" fillId="2" borderId="3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178" fontId="1" fillId="3" borderId="3" xfId="0" applyNumberFormat="1" applyFont="1" applyFill="1" applyBorder="1" applyAlignment="1">
      <alignment horizontal="left"/>
    </xf>
    <xf numFmtId="165" fontId="0" fillId="0" borderId="0" xfId="0" applyNumberFormat="1" applyAlignment="1">
      <alignment horizontal="right"/>
    </xf>
    <xf numFmtId="178" fontId="0" fillId="0" borderId="0" xfId="0" applyNumberFormat="1" applyAlignment="1">
      <alignment horizontal="left"/>
    </xf>
    <xf numFmtId="165" fontId="1" fillId="4" borderId="2" xfId="0" applyNumberFormat="1" applyFont="1" applyFill="1" applyBorder="1" applyAlignment="1">
      <alignment horizontal="right"/>
    </xf>
    <xf numFmtId="178" fontId="1" fillId="4" borderId="3" xfId="0" applyNumberFormat="1" applyFont="1" applyFill="1" applyBorder="1" applyAlignment="1">
      <alignment horizontal="center"/>
    </xf>
    <xf numFmtId="0" fontId="2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2" xfId="0" applyFill="1" applyBorder="1" applyAlignment="1">
      <alignment horizontal="right"/>
    </xf>
    <xf numFmtId="176" fontId="0" fillId="0" borderId="0" xfId="0" applyNumberFormat="1"/>
    <xf numFmtId="2" fontId="0" fillId="0" borderId="0" xfId="0" applyNumberFormat="1"/>
    <xf numFmtId="0" fontId="1" fillId="3" borderId="4" xfId="0" applyFont="1" applyFill="1" applyBorder="1" applyAlignment="1">
      <alignment horizontal="right"/>
    </xf>
    <xf numFmtId="178" fontId="4" fillId="0" borderId="3" xfId="0" applyNumberFormat="1" applyFont="1" applyFill="1" applyBorder="1" applyAlignment="1">
      <alignment horizontal="center"/>
    </xf>
    <xf numFmtId="0" fontId="5" fillId="0" borderId="0" xfId="0" applyFont="1"/>
    <xf numFmtId="12" fontId="0" fillId="0" borderId="0" xfId="0" applyNumberFormat="1"/>
    <xf numFmtId="0" fontId="0" fillId="5" borderId="5" xfId="0" applyFill="1" applyBorder="1"/>
    <xf numFmtId="12" fontId="0" fillId="0" borderId="3" xfId="0" applyNumberFormat="1" applyBorder="1" applyAlignment="1">
      <alignment horizontal="left"/>
    </xf>
    <xf numFmtId="0" fontId="6" fillId="0" borderId="0" xfId="0" applyFont="1"/>
    <xf numFmtId="0" fontId="4" fillId="0" borderId="2" xfId="0" applyFont="1" applyBorder="1" applyAlignment="1">
      <alignment horizontal="right"/>
    </xf>
    <xf numFmtId="0" fontId="8" fillId="0" borderId="0" xfId="0" applyFont="1"/>
    <xf numFmtId="179" fontId="0" fillId="5" borderId="4" xfId="0" applyNumberFormat="1" applyFill="1" applyBorder="1" applyAlignment="1">
      <alignment horizontal="center"/>
    </xf>
    <xf numFmtId="179" fontId="0" fillId="5" borderId="3" xfId="0" applyNumberForma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78" fontId="0" fillId="5" borderId="4" xfId="0" applyNumberFormat="1" applyFill="1" applyBorder="1" applyAlignment="1">
      <alignment horizontal="center"/>
    </xf>
    <xf numFmtId="178" fontId="0" fillId="5" borderId="3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2.2156573116691284E-2"/>
          <c:y val="2.7372262773722629E-2"/>
          <c:w val="0.95716395864106352"/>
          <c:h val="0.9470802919708029"/>
        </c:manualLayout>
      </c:layout>
      <c:scatterChart>
        <c:scatterStyle val="smoothMarker"/>
        <c:ser>
          <c:idx val="2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'Cotes fixes'!$Z$16:$Z$67</c:f>
              <c:numCache>
                <c:formatCode>0.00</c:formatCode>
                <c:ptCount val="52"/>
                <c:pt idx="0">
                  <c:v>-37.33962595152439</c:v>
                </c:pt>
                <c:pt idx="1">
                  <c:v>-35.680723611832654</c:v>
                </c:pt>
                <c:pt idx="2">
                  <c:v>-33.566207139303202</c:v>
                </c:pt>
                <c:pt idx="3">
                  <c:v>-31.028130448240184</c:v>
                </c:pt>
                <c:pt idx="4">
                  <c:v>-28.104968194107173</c:v>
                </c:pt>
                <c:pt idx="5">
                  <c:v>-24.841032536969308</c:v>
                </c:pt>
                <c:pt idx="6">
                  <c:v>-21.285801414315987</c:v>
                </c:pt>
                <c:pt idx="7">
                  <c:v>-17.493168505963588</c:v>
                </c:pt>
                <c:pt idx="8">
                  <c:v>-13.520626260805614</c:v>
                </c:pt>
                <c:pt idx="9">
                  <c:v>-9.4283943698920609</c:v>
                </c:pt>
                <c:pt idx="10">
                  <c:v>-5.2785068972976861</c:v>
                </c:pt>
                <c:pt idx="11">
                  <c:v>-1.1338719069446634</c:v>
                </c:pt>
                <c:pt idx="12">
                  <c:v>2.942682159521544</c:v>
                </c:pt>
                <c:pt idx="13">
                  <c:v>6.8893588978637084</c:v>
                </c:pt>
                <c:pt idx="14">
                  <c:v>10.646330711749298</c:v>
                </c:pt>
                <c:pt idx="15">
                  <c:v>14.156645738126015</c:v>
                </c:pt>
                <c:pt idx="16">
                  <c:v>17.3670911794121</c:v>
                </c:pt>
                <c:pt idx="17">
                  <c:v>20.228999955265536</c:v>
                </c:pt>
                <c:pt idx="18">
                  <c:v>22.698988445913542</c:v>
                </c:pt>
                <c:pt idx="19">
                  <c:v>24.73961414360555</c:v>
                </c:pt>
                <c:pt idx="20">
                  <c:v>26.319943242863829</c:v>
                </c:pt>
                <c:pt idx="21">
                  <c:v>27.416019565442411</c:v>
                </c:pt>
                <c:pt idx="22">
                  <c:v>28.011227711569695</c:v>
                </c:pt>
                <c:pt idx="23">
                  <c:v>28.096544932472163</c:v>
                </c:pt>
                <c:pt idx="24">
                  <c:v>27.670677906048518</c:v>
                </c:pt>
                <c:pt idx="25">
                  <c:v>26.740082342314388</c:v>
                </c:pt>
                <c:pt idx="26">
                  <c:v>25.318865121419122</c:v>
                </c:pt>
                <c:pt idx="27">
                  <c:v>23.428570447722414</c:v>
                </c:pt>
                <c:pt idx="28">
                  <c:v>21.09785326161721</c:v>
                </c:pt>
                <c:pt idx="29">
                  <c:v>18.362044859842591</c:v>
                </c:pt>
                <c:pt idx="30">
                  <c:v>15.262617309039944</c:v>
                </c:pt>
                <c:pt idx="31">
                  <c:v>11.846554771496935</c:v>
                </c:pt>
                <c:pt idx="32">
                  <c:v>8.1656412731403112</c:v>
                </c:pt>
                <c:pt idx="33">
                  <c:v>4.2756757104885477</c:v>
                </c:pt>
                <c:pt idx="34">
                  <c:v>0.23562599625887426</c:v>
                </c:pt>
                <c:pt idx="35">
                  <c:v>-3.8932648340808633</c:v>
                </c:pt>
                <c:pt idx="36">
                  <c:v>-8.0484070043023053</c:v>
                </c:pt>
                <c:pt idx="37">
                  <c:v>-12.166812794623633</c:v>
                </c:pt>
                <c:pt idx="38">
                  <c:v>-16.186051371335218</c:v>
                </c:pt>
                <c:pt idx="39">
                  <c:v>-20.045195174600352</c:v>
                </c:pt>
                <c:pt idx="40">
                  <c:v>-23.685743518156151</c:v>
                </c:pt>
                <c:pt idx="41">
                  <c:v>-27.052509400084894</c:v>
                </c:pt>
                <c:pt idx="42">
                  <c:v>-30.094456081508767</c:v>
                </c:pt>
                <c:pt idx="43">
                  <c:v>-32.765470751527033</c:v>
                </c:pt>
                <c:pt idx="44">
                  <c:v>-35.02506355042469</c:v>
                </c:pt>
                <c:pt idx="45">
                  <c:v>-36.838981354672519</c:v>
                </c:pt>
                <c:pt idx="46">
                  <c:v>-38.179727019364108</c:v>
                </c:pt>
                <c:pt idx="47">
                  <c:v>-39.026976206903612</c:v>
                </c:pt>
                <c:pt idx="48">
                  <c:v>-39.367885483246198</c:v>
                </c:pt>
                <c:pt idx="49">
                  <c:v>-39.197287011266305</c:v>
                </c:pt>
                <c:pt idx="50">
                  <c:v>-38.517766889900621</c:v>
                </c:pt>
                <c:pt idx="51">
                  <c:v>-37.339625951524397</c:v>
                </c:pt>
              </c:numCache>
            </c:numRef>
          </c:xVal>
          <c:yVal>
            <c:numRef>
              <c:f>'Cotes fixes'!$AA$16:$AA$67</c:f>
              <c:numCache>
                <c:formatCode>0.00</c:formatCode>
                <c:ptCount val="52"/>
                <c:pt idx="0">
                  <c:v>21.285965629816282</c:v>
                </c:pt>
                <c:pt idx="1">
                  <c:v>25.09583038213842</c:v>
                </c:pt>
                <c:pt idx="2">
                  <c:v>28.672958628514692</c:v>
                </c:pt>
                <c:pt idx="3">
                  <c:v>31.963124751053776</c:v>
                </c:pt>
                <c:pt idx="4">
                  <c:v>34.916453185148661</c:v>
                </c:pt>
                <c:pt idx="5">
                  <c:v>37.488174482195724</c:v>
                </c:pt>
                <c:pt idx="6">
                  <c:v>39.639303968800043</c:v>
                </c:pt>
                <c:pt idx="7">
                  <c:v>41.337232714685378</c:v>
                </c:pt>
                <c:pt idx="8">
                  <c:v>42.556221850837368</c:v>
                </c:pt>
                <c:pt idx="9">
                  <c:v>43.277792744521044</c:v>
                </c:pt>
                <c:pt idx="10">
                  <c:v>43.491007116517032</c:v>
                </c:pt>
                <c:pt idx="11">
                  <c:v>43.192632854284646</c:v>
                </c:pt>
                <c:pt idx="12">
                  <c:v>42.387193007493345</c:v>
                </c:pt>
                <c:pt idx="13">
                  <c:v>41.086897223200303</c:v>
                </c:pt>
                <c:pt idx="14">
                  <c:v>39.311456660046886</c:v>
                </c:pt>
                <c:pt idx="15">
                  <c:v>37.087785187186036</c:v>
                </c:pt>
                <c:pt idx="16">
                  <c:v>34.449591397460424</c:v>
                </c:pt>
                <c:pt idx="17">
                  <c:v>31.436867619495622</c:v>
                </c:pt>
                <c:pt idx="18">
                  <c:v>28.095283674764076</c:v>
                </c:pt>
                <c:pt idx="19">
                  <c:v>24.475494569644773</c:v>
                </c:pt>
                <c:pt idx="20">
                  <c:v>20.632372617161497</c:v>
                </c:pt>
                <c:pt idx="21">
                  <c:v>16.624175628651081</c:v>
                </c:pt>
                <c:pt idx="22">
                  <c:v>12.51166378472832</c:v>
                </c:pt>
                <c:pt idx="23">
                  <c:v>8.3571785728833134</c:v>
                </c:pt>
                <c:pt idx="24">
                  <c:v>4.2236977540786027</c:v>
                </c:pt>
                <c:pt idx="25">
                  <c:v>0.17388068408892821</c:v>
                </c:pt>
                <c:pt idx="26">
                  <c:v>-3.730881538460876</c:v>
                </c:pt>
                <c:pt idx="27">
                  <c:v>-7.4313966985723869</c:v>
                </c:pt>
                <c:pt idx="28">
                  <c:v>-10.871568758515787</c:v>
                </c:pt>
                <c:pt idx="29">
                  <c:v>-13.999248216580627</c:v>
                </c:pt>
                <c:pt idx="30">
                  <c:v>-16.767022640363521</c:v>
                </c:pt>
                <c:pt idx="31">
                  <c:v>-19.13293539091385</c:v>
                </c:pt>
                <c:pt idx="32">
                  <c:v>-21.061121642611901</c:v>
                </c:pt>
                <c:pt idx="33">
                  <c:v>-22.522352057366788</c:v>
                </c:pt>
                <c:pt idx="34">
                  <c:v>-23.494475871587085</c:v>
                </c:pt>
                <c:pt idx="35">
                  <c:v>-23.962756679177673</c:v>
                </c:pt>
                <c:pt idx="36">
                  <c:v>-23.920095820434639</c:v>
                </c:pt>
                <c:pt idx="37">
                  <c:v>-23.36713999049045</c:v>
                </c:pt>
                <c:pt idx="38">
                  <c:v>-22.31227143607493</c:v>
                </c:pt>
                <c:pt idx="39">
                  <c:v>-20.771480889199218</c:v>
                </c:pt>
                <c:pt idx="40">
                  <c:v>-18.76812516395853</c:v>
                </c:pt>
                <c:pt idx="41">
                  <c:v>-16.332573091039166</c:v>
                </c:pt>
                <c:pt idx="42">
                  <c:v>-13.501745157201468</c:v>
                </c:pt>
                <c:pt idx="43">
                  <c:v>-10.318553828335352</c:v>
                </c:pt>
                <c:pt idx="44">
                  <c:v>-6.831253040219833</c:v>
                </c:pt>
                <c:pt idx="45">
                  <c:v>-3.0927067180440293</c:v>
                </c:pt>
                <c:pt idx="46">
                  <c:v>0.84041258681210174</c:v>
                </c:pt>
                <c:pt idx="47">
                  <c:v>4.9084827948880569</c:v>
                </c:pt>
                <c:pt idx="48">
                  <c:v>9.0498361085917818</c:v>
                </c:pt>
                <c:pt idx="49">
                  <c:v>13.201693833150678</c:v>
                </c:pt>
                <c:pt idx="50">
                  <c:v>17.301118037631191</c:v>
                </c:pt>
                <c:pt idx="51">
                  <c:v>21.285965629816271</c:v>
                </c:pt>
              </c:numCache>
            </c:numRef>
          </c:yVal>
          <c:smooth val="1"/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'Cotes fixes'!$Z$12:$Z$13</c:f>
              <c:numCache>
                <c:formatCode>General</c:formatCode>
                <c:ptCount val="2"/>
                <c:pt idx="0" formatCode="0.00">
                  <c:v>-5.6249999999999911</c:v>
                </c:pt>
                <c:pt idx="1">
                  <c:v>0</c:v>
                </c:pt>
              </c:numCache>
            </c:numRef>
          </c:xVal>
          <c:yVal>
            <c:numRef>
              <c:f>'Cotes fixes'!$AA$12:$AA$13</c:f>
              <c:numCache>
                <c:formatCode>General</c:formatCode>
                <c:ptCount val="2"/>
                <c:pt idx="0" formatCode="0.00">
                  <c:v>9.7427857925749404</c:v>
                </c:pt>
                <c:pt idx="1">
                  <c:v>0</c:v>
                </c:pt>
              </c:numCache>
            </c:numRef>
          </c:yVal>
          <c:smooth val="1"/>
        </c:ser>
        <c:ser>
          <c:idx val="3"/>
          <c:order val="2"/>
          <c:spPr>
            <a:ln w="381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'Cotes fixes'!$D$17:$D$107</c:f>
              <c:numCache>
                <c:formatCode>0.00</c:formatCode>
                <c:ptCount val="91"/>
                <c:pt idx="0">
                  <c:v>98.75</c:v>
                </c:pt>
                <c:pt idx="1">
                  <c:v>98.291014905989925</c:v>
                </c:pt>
                <c:pt idx="2">
                  <c:v>96.925842413366667</c:v>
                </c:pt>
                <c:pt idx="3">
                  <c:v>94.689356250926167</c:v>
                </c:pt>
                <c:pt idx="4">
                  <c:v>91.638117716140044</c:v>
                </c:pt>
                <c:pt idx="5">
                  <c:v>87.848104318766985</c:v>
                </c:pt>
                <c:pt idx="6">
                  <c:v>83.41166873044574</c:v>
                </c:pt>
                <c:pt idx="7">
                  <c:v>78.433859586917208</c:v>
                </c:pt>
                <c:pt idx="8">
                  <c:v>73.028263201926165</c:v>
                </c:pt>
                <c:pt idx="9">
                  <c:v>67.312545821089742</c:v>
                </c:pt>
                <c:pt idx="10">
                  <c:v>61.403888772910577</c:v>
                </c:pt>
                <c:pt idx="11">
                  <c:v>55.414513208094831</c:v>
                </c:pt>
                <c:pt idx="12">
                  <c:v>49.447486869681939</c:v>
                </c:pt>
                <c:pt idx="13">
                  <c:v>43.592992692515843</c:v>
                </c:pt>
                <c:pt idx="14">
                  <c:v>37.925218545435037</c:v>
                </c:pt>
                <c:pt idx="15">
                  <c:v>32.500000000000007</c:v>
                </c:pt>
                <c:pt idx="16">
                  <c:v>27.353314835788961</c:v>
                </c:pt>
                <c:pt idx="17">
                  <c:v>22.500690525413042</c:v>
                </c:pt>
                <c:pt idx="18">
                  <c:v>17.937545821089738</c:v>
                </c:pt>
                <c:pt idx="19">
                  <c:v>13.640446543433779</c:v>
                </c:pt>
                <c:pt idx="20">
                  <c:v>9.5692155458564052</c:v>
                </c:pt>
                <c:pt idx="21">
                  <c:v>5.6697993492015168</c:v>
                </c:pt>
                <c:pt idx="22">
                  <c:v>1.8777607497077342</c:v>
                </c:pt>
                <c:pt idx="23">
                  <c:v>-1.877760749707728</c:v>
                </c:pt>
                <c:pt idx="24">
                  <c:v>-5.6697993492015195</c:v>
                </c:pt>
                <c:pt idx="25">
                  <c:v>-9.5692155458564088</c:v>
                </c:pt>
                <c:pt idx="26">
                  <c:v>-13.64044654343378</c:v>
                </c:pt>
                <c:pt idx="27">
                  <c:v>-17.937545821089742</c:v>
                </c:pt>
                <c:pt idx="28">
                  <c:v>-22.500690525413049</c:v>
                </c:pt>
                <c:pt idx="29">
                  <c:v>-27.353314835788971</c:v>
                </c:pt>
                <c:pt idx="30">
                  <c:v>-32.499999999999979</c:v>
                </c:pt>
                <c:pt idx="31">
                  <c:v>-37.925218545435015</c:v>
                </c:pt>
                <c:pt idx="32">
                  <c:v>-43.592992692515836</c:v>
                </c:pt>
                <c:pt idx="33">
                  <c:v>-49.447486869681931</c:v>
                </c:pt>
                <c:pt idx="34">
                  <c:v>-55.414513208094824</c:v>
                </c:pt>
                <c:pt idx="35">
                  <c:v>-61.403888772910548</c:v>
                </c:pt>
                <c:pt idx="36">
                  <c:v>-67.312545821089714</c:v>
                </c:pt>
                <c:pt idx="37">
                  <c:v>-73.028263201926151</c:v>
                </c:pt>
                <c:pt idx="38">
                  <c:v>-78.43385958691718</c:v>
                </c:pt>
                <c:pt idx="39">
                  <c:v>-83.411668730445697</c:v>
                </c:pt>
                <c:pt idx="40">
                  <c:v>-87.848104318766957</c:v>
                </c:pt>
                <c:pt idx="41">
                  <c:v>-91.638117716140002</c:v>
                </c:pt>
                <c:pt idx="42">
                  <c:v>-94.689356250926167</c:v>
                </c:pt>
                <c:pt idx="43">
                  <c:v>-96.925842413366652</c:v>
                </c:pt>
                <c:pt idx="44">
                  <c:v>-98.291014905989925</c:v>
                </c:pt>
                <c:pt idx="45">
                  <c:v>-98.75</c:v>
                </c:pt>
                <c:pt idx="46">
                  <c:v>-98.291014905989954</c:v>
                </c:pt>
                <c:pt idx="47">
                  <c:v>-96.925842413366667</c:v>
                </c:pt>
                <c:pt idx="48">
                  <c:v>-94.689356250926181</c:v>
                </c:pt>
                <c:pt idx="49">
                  <c:v>-91.638117716140059</c:v>
                </c:pt>
                <c:pt idx="50">
                  <c:v>-87.848104318767</c:v>
                </c:pt>
                <c:pt idx="51">
                  <c:v>-83.411668730445768</c:v>
                </c:pt>
                <c:pt idx="52">
                  <c:v>-78.433859586917222</c:v>
                </c:pt>
                <c:pt idx="53">
                  <c:v>-73.028263201926194</c:v>
                </c:pt>
                <c:pt idx="54">
                  <c:v>-67.312545821089785</c:v>
                </c:pt>
                <c:pt idx="55">
                  <c:v>-61.403888772910584</c:v>
                </c:pt>
                <c:pt idx="56">
                  <c:v>-55.414513208094831</c:v>
                </c:pt>
                <c:pt idx="57">
                  <c:v>-49.447486869681967</c:v>
                </c:pt>
                <c:pt idx="58">
                  <c:v>-43.592992692515821</c:v>
                </c:pt>
                <c:pt idx="59">
                  <c:v>-37.925218545435079</c:v>
                </c:pt>
                <c:pt idx="60">
                  <c:v>-32.500000000000036</c:v>
                </c:pt>
                <c:pt idx="61">
                  <c:v>-27.353314835788982</c:v>
                </c:pt>
                <c:pt idx="62">
                  <c:v>-22.500690525413063</c:v>
                </c:pt>
                <c:pt idx="63">
                  <c:v>-17.937545821089735</c:v>
                </c:pt>
                <c:pt idx="64">
                  <c:v>-13.640446543433766</c:v>
                </c:pt>
                <c:pt idx="65">
                  <c:v>-9.5692155458563875</c:v>
                </c:pt>
                <c:pt idx="66">
                  <c:v>-5.6697993492015044</c:v>
                </c:pt>
                <c:pt idx="67">
                  <c:v>-1.87776074970776</c:v>
                </c:pt>
                <c:pt idx="68">
                  <c:v>1.8777607497077602</c:v>
                </c:pt>
                <c:pt idx="69">
                  <c:v>5.6697993492015026</c:v>
                </c:pt>
                <c:pt idx="70">
                  <c:v>9.5692155458564017</c:v>
                </c:pt>
                <c:pt idx="71">
                  <c:v>13.640446543433761</c:v>
                </c:pt>
                <c:pt idx="72">
                  <c:v>17.937545821089742</c:v>
                </c:pt>
                <c:pt idx="73">
                  <c:v>22.500690525413045</c:v>
                </c:pt>
                <c:pt idx="74">
                  <c:v>27.353314835788964</c:v>
                </c:pt>
                <c:pt idx="75">
                  <c:v>32.500000000000007</c:v>
                </c:pt>
                <c:pt idx="76">
                  <c:v>37.925218545434973</c:v>
                </c:pt>
                <c:pt idx="77">
                  <c:v>43.59299269251585</c:v>
                </c:pt>
                <c:pt idx="78">
                  <c:v>49.447486869681867</c:v>
                </c:pt>
                <c:pt idx="79">
                  <c:v>55.414513208094775</c:v>
                </c:pt>
                <c:pt idx="80">
                  <c:v>61.403888772910548</c:v>
                </c:pt>
                <c:pt idx="81">
                  <c:v>67.312545821089643</c:v>
                </c:pt>
                <c:pt idx="82">
                  <c:v>73.028263201926009</c:v>
                </c:pt>
                <c:pt idx="83">
                  <c:v>78.43385958691718</c:v>
                </c:pt>
                <c:pt idx="84">
                  <c:v>83.41166873044574</c:v>
                </c:pt>
                <c:pt idx="85">
                  <c:v>87.848104318766929</c:v>
                </c:pt>
                <c:pt idx="86">
                  <c:v>91.638117716139973</c:v>
                </c:pt>
                <c:pt idx="87">
                  <c:v>94.689356250926124</c:v>
                </c:pt>
                <c:pt idx="88">
                  <c:v>96.925842413366652</c:v>
                </c:pt>
                <c:pt idx="89">
                  <c:v>98.291014905989925</c:v>
                </c:pt>
                <c:pt idx="90">
                  <c:v>98.75</c:v>
                </c:pt>
              </c:numCache>
            </c:numRef>
          </c:xVal>
          <c:yVal>
            <c:numRef>
              <c:f>'Cotes fixes'!$E$17:$E$107</c:f>
              <c:numCache>
                <c:formatCode>0.00</c:formatCode>
                <c:ptCount val="91"/>
                <c:pt idx="0">
                  <c:v>0</c:v>
                </c:pt>
                <c:pt idx="1">
                  <c:v>8.4426979743107573</c:v>
                </c:pt>
                <c:pt idx="2">
                  <c:v>16.753433568608479</c:v>
                </c:pt>
                <c:pt idx="3">
                  <c:v>24.804857034844261</c:v>
                </c:pt>
                <c:pt idx="4">
                  <c:v>32.478647920608111</c:v>
                </c:pt>
                <c:pt idx="5">
                  <c:v>39.669548333570944</c:v>
                </c:pt>
                <c:pt idx="6">
                  <c:v>46.288842077452991</c:v>
                </c:pt>
                <c:pt idx="7">
                  <c:v>52.267133066658523</c:v>
                </c:pt>
                <c:pt idx="8">
                  <c:v>57.556306943298502</c:v>
                </c:pt>
                <c:pt idx="9">
                  <c:v>62.130595383911881</c:v>
                </c:pt>
                <c:pt idx="10">
                  <c:v>65.986701640147118</c:v>
                </c:pt>
                <c:pt idx="11">
                  <c:v>69.142986701782945</c:v>
                </c:pt>
                <c:pt idx="12">
                  <c:v>71.637756317562321</c:v>
                </c:pt>
                <c:pt idx="13">
                  <c:v>73.526728175190939</c:v>
                </c:pt>
                <c:pt idx="14">
                  <c:v>74.879794120265956</c:v>
                </c:pt>
                <c:pt idx="15">
                  <c:v>75.777222831138374</c:v>
                </c:pt>
                <c:pt idx="16">
                  <c:v>76.305472529477328</c:v>
                </c:pt>
                <c:pt idx="17">
                  <c:v>76.552800039991141</c:v>
                </c:pt>
                <c:pt idx="18">
                  <c:v>76.60486108753561</c:v>
                </c:pt>
                <c:pt idx="19">
                  <c:v>76.540496762529003</c:v>
                </c:pt>
                <c:pt idx="20">
                  <c:v>76.427892595993271</c:v>
                </c:pt>
                <c:pt idx="21">
                  <c:v>76.321280036403436</c:v>
                </c:pt>
                <c:pt idx="22">
                  <c:v>76.258326041277797</c:v>
                </c:pt>
                <c:pt idx="23">
                  <c:v>76.258326041277797</c:v>
                </c:pt>
                <c:pt idx="24">
                  <c:v>76.321280036403436</c:v>
                </c:pt>
                <c:pt idx="25">
                  <c:v>76.427892595993271</c:v>
                </c:pt>
                <c:pt idx="26">
                  <c:v>76.540496762529003</c:v>
                </c:pt>
                <c:pt idx="27">
                  <c:v>76.60486108753561</c:v>
                </c:pt>
                <c:pt idx="28">
                  <c:v>76.552800039991141</c:v>
                </c:pt>
                <c:pt idx="29">
                  <c:v>76.305472529477299</c:v>
                </c:pt>
                <c:pt idx="30">
                  <c:v>75.777222831138374</c:v>
                </c:pt>
                <c:pt idx="31">
                  <c:v>74.879794120265942</c:v>
                </c:pt>
                <c:pt idx="32">
                  <c:v>73.526728175190925</c:v>
                </c:pt>
                <c:pt idx="33">
                  <c:v>71.637756317562321</c:v>
                </c:pt>
                <c:pt idx="34">
                  <c:v>69.142986701782945</c:v>
                </c:pt>
                <c:pt idx="35">
                  <c:v>65.986701640147132</c:v>
                </c:pt>
                <c:pt idx="36">
                  <c:v>62.130595383911881</c:v>
                </c:pt>
                <c:pt idx="37">
                  <c:v>57.556306943298502</c:v>
                </c:pt>
                <c:pt idx="38">
                  <c:v>52.267133066658545</c:v>
                </c:pt>
                <c:pt idx="39">
                  <c:v>46.288842077453026</c:v>
                </c:pt>
                <c:pt idx="40">
                  <c:v>39.669548333570965</c:v>
                </c:pt>
                <c:pt idx="41">
                  <c:v>32.478647920608218</c:v>
                </c:pt>
                <c:pt idx="42">
                  <c:v>24.804857034844265</c:v>
                </c:pt>
                <c:pt idx="43">
                  <c:v>16.753433568608571</c:v>
                </c:pt>
                <c:pt idx="44">
                  <c:v>8.4426979743107928</c:v>
                </c:pt>
                <c:pt idx="45">
                  <c:v>7.3696745320900314E-14</c:v>
                </c:pt>
                <c:pt idx="46">
                  <c:v>-8.4426979743106845</c:v>
                </c:pt>
                <c:pt idx="47">
                  <c:v>-16.753433568608429</c:v>
                </c:pt>
                <c:pt idx="48">
                  <c:v>-24.804857034844218</c:v>
                </c:pt>
                <c:pt idx="49">
                  <c:v>-32.478647920608125</c:v>
                </c:pt>
                <c:pt idx="50">
                  <c:v>-39.669548333570937</c:v>
                </c:pt>
                <c:pt idx="51">
                  <c:v>-46.288842077452955</c:v>
                </c:pt>
                <c:pt idx="52">
                  <c:v>-52.267133066658523</c:v>
                </c:pt>
                <c:pt idx="53">
                  <c:v>-57.556306943298495</c:v>
                </c:pt>
                <c:pt idx="54">
                  <c:v>-62.130595383911874</c:v>
                </c:pt>
                <c:pt idx="55">
                  <c:v>-65.986701640147118</c:v>
                </c:pt>
                <c:pt idx="56">
                  <c:v>-69.142986701782959</c:v>
                </c:pt>
                <c:pt idx="57">
                  <c:v>-71.637756317562321</c:v>
                </c:pt>
                <c:pt idx="58">
                  <c:v>-73.526728175190954</c:v>
                </c:pt>
                <c:pt idx="59">
                  <c:v>-74.879794120265956</c:v>
                </c:pt>
                <c:pt idx="60">
                  <c:v>-75.777222831138388</c:v>
                </c:pt>
                <c:pt idx="61">
                  <c:v>-76.305472529477342</c:v>
                </c:pt>
                <c:pt idx="62">
                  <c:v>-76.552800039991155</c:v>
                </c:pt>
                <c:pt idx="63">
                  <c:v>-76.604861087535625</c:v>
                </c:pt>
                <c:pt idx="64">
                  <c:v>-76.540496762529017</c:v>
                </c:pt>
                <c:pt idx="65">
                  <c:v>-76.427892595993285</c:v>
                </c:pt>
                <c:pt idx="66">
                  <c:v>-76.321280036403451</c:v>
                </c:pt>
                <c:pt idx="67">
                  <c:v>-76.258326041277797</c:v>
                </c:pt>
                <c:pt idx="68">
                  <c:v>-76.258326041277797</c:v>
                </c:pt>
                <c:pt idx="69">
                  <c:v>-76.321280036403436</c:v>
                </c:pt>
                <c:pt idx="70">
                  <c:v>-76.427892595993256</c:v>
                </c:pt>
                <c:pt idx="71">
                  <c:v>-76.540496762529003</c:v>
                </c:pt>
                <c:pt idx="72">
                  <c:v>-76.604861087535596</c:v>
                </c:pt>
                <c:pt idx="73">
                  <c:v>-76.552800039991126</c:v>
                </c:pt>
                <c:pt idx="74">
                  <c:v>-76.305472529477299</c:v>
                </c:pt>
                <c:pt idx="75">
                  <c:v>-75.777222831138374</c:v>
                </c:pt>
                <c:pt idx="76">
                  <c:v>-74.879794120265942</c:v>
                </c:pt>
                <c:pt idx="77">
                  <c:v>-73.526728175190883</c:v>
                </c:pt>
                <c:pt idx="78">
                  <c:v>-71.637756317562321</c:v>
                </c:pt>
                <c:pt idx="79">
                  <c:v>-69.142986701782945</c:v>
                </c:pt>
                <c:pt idx="80">
                  <c:v>-65.986701640147132</c:v>
                </c:pt>
                <c:pt idx="81">
                  <c:v>-62.130595383911938</c:v>
                </c:pt>
                <c:pt idx="82">
                  <c:v>-57.556306943298644</c:v>
                </c:pt>
                <c:pt idx="83">
                  <c:v>-52.267133066658523</c:v>
                </c:pt>
                <c:pt idx="84">
                  <c:v>-46.288842077452991</c:v>
                </c:pt>
                <c:pt idx="85">
                  <c:v>-39.669548333571029</c:v>
                </c:pt>
                <c:pt idx="86">
                  <c:v>-32.478647920608282</c:v>
                </c:pt>
                <c:pt idx="87">
                  <c:v>-24.80485703484435</c:v>
                </c:pt>
                <c:pt idx="88">
                  <c:v>-16.75343356860855</c:v>
                </c:pt>
                <c:pt idx="89">
                  <c:v>-8.442697974310807</c:v>
                </c:pt>
                <c:pt idx="90">
                  <c:v>-1.4739349064180063E-13</c:v>
                </c:pt>
              </c:numCache>
            </c:numRef>
          </c:yVal>
          <c:smooth val="1"/>
        </c:ser>
        <c:ser>
          <c:idx val="1"/>
          <c:order val="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'Cotes fixes'!$W$16:$W$50</c:f>
              <c:numCache>
                <c:formatCode>0.0</c:formatCode>
                <c:ptCount val="35"/>
                <c:pt idx="0">
                  <c:v>22.5</c:v>
                </c:pt>
                <c:pt idx="1">
                  <c:v>22.116894742887791</c:v>
                </c:pt>
                <c:pt idx="2">
                  <c:v>20.980625161598006</c:v>
                </c:pt>
                <c:pt idx="3">
                  <c:v>19.129885553916321</c:v>
                </c:pt>
                <c:pt idx="4">
                  <c:v>16.62770063746483</c:v>
                </c:pt>
                <c:pt idx="5">
                  <c:v>13.559279318533269</c:v>
                </c:pt>
                <c:pt idx="6">
                  <c:v>10.029113004972112</c:v>
                </c:pt>
                <c:pt idx="7">
                  <c:v>6.1574172766218673</c:v>
                </c:pt>
                <c:pt idx="8">
                  <c:v>2.0760380879242954</c:v>
                </c:pt>
                <c:pt idx="9">
                  <c:v>-2.0760380879242923</c:v>
                </c:pt>
                <c:pt idx="10">
                  <c:v>-6.1574172766218647</c:v>
                </c:pt>
                <c:pt idx="11">
                  <c:v>-10.029113004972102</c:v>
                </c:pt>
                <c:pt idx="12">
                  <c:v>-13.559279318533267</c:v>
                </c:pt>
                <c:pt idx="13">
                  <c:v>-16.627700637464834</c:v>
                </c:pt>
                <c:pt idx="14">
                  <c:v>-19.129885553916314</c:v>
                </c:pt>
                <c:pt idx="15">
                  <c:v>-20.980625161598002</c:v>
                </c:pt>
                <c:pt idx="16">
                  <c:v>-22.116894742887791</c:v>
                </c:pt>
                <c:pt idx="17">
                  <c:v>-22.5</c:v>
                </c:pt>
                <c:pt idx="18">
                  <c:v>-22.116894742887791</c:v>
                </c:pt>
                <c:pt idx="19">
                  <c:v>-20.980625161598009</c:v>
                </c:pt>
                <c:pt idx="20">
                  <c:v>-19.129885553916317</c:v>
                </c:pt>
                <c:pt idx="21">
                  <c:v>-16.62770063746483</c:v>
                </c:pt>
                <c:pt idx="22">
                  <c:v>-13.559279318533287</c:v>
                </c:pt>
                <c:pt idx="23">
                  <c:v>-10.029113004972125</c:v>
                </c:pt>
                <c:pt idx="24">
                  <c:v>-6.15741727662187</c:v>
                </c:pt>
                <c:pt idx="25">
                  <c:v>-2.0760380879242932</c:v>
                </c:pt>
                <c:pt idx="26">
                  <c:v>2.0760380879243048</c:v>
                </c:pt>
                <c:pt idx="27">
                  <c:v>6.1574172766218629</c:v>
                </c:pt>
                <c:pt idx="28">
                  <c:v>10.029113004972098</c:v>
                </c:pt>
                <c:pt idx="29">
                  <c:v>13.559279318533264</c:v>
                </c:pt>
                <c:pt idx="30">
                  <c:v>16.627700637464816</c:v>
                </c:pt>
                <c:pt idx="31">
                  <c:v>19.129885553916314</c:v>
                </c:pt>
                <c:pt idx="32">
                  <c:v>20.980625161598006</c:v>
                </c:pt>
                <c:pt idx="33">
                  <c:v>22.116894742887791</c:v>
                </c:pt>
                <c:pt idx="34">
                  <c:v>22.5</c:v>
                </c:pt>
              </c:numCache>
            </c:numRef>
          </c:xVal>
          <c:yVal>
            <c:numRef>
              <c:f>'Cotes fixes'!$X$16:$X$50</c:f>
              <c:numCache>
                <c:formatCode>0.0</c:formatCode>
                <c:ptCount val="35"/>
                <c:pt idx="0">
                  <c:v>0</c:v>
                </c:pt>
                <c:pt idx="1">
                  <c:v>4.134364150872833</c:v>
                </c:pt>
                <c:pt idx="2">
                  <c:v>8.1279374892109413</c:v>
                </c:pt>
                <c:pt idx="3">
                  <c:v>11.844723664740505</c:v>
                </c:pt>
                <c:pt idx="4">
                  <c:v>15.158151982047537</c:v>
                </c:pt>
                <c:pt idx="5">
                  <c:v>17.955387613805389</c:v>
                </c:pt>
                <c:pt idx="6">
                  <c:v>20.141174055488904</c:v>
                </c:pt>
                <c:pt idx="7">
                  <c:v>21.641076971388429</c:v>
                </c:pt>
                <c:pt idx="8">
                  <c:v>22.404018966638276</c:v>
                </c:pt>
                <c:pt idx="9">
                  <c:v>22.404018966638279</c:v>
                </c:pt>
                <c:pt idx="10">
                  <c:v>21.641076971388429</c:v>
                </c:pt>
                <c:pt idx="11">
                  <c:v>20.141174055488907</c:v>
                </c:pt>
                <c:pt idx="12">
                  <c:v>17.955387613805392</c:v>
                </c:pt>
                <c:pt idx="13">
                  <c:v>15.158151982047535</c:v>
                </c:pt>
                <c:pt idx="14">
                  <c:v>11.844723664740512</c:v>
                </c:pt>
                <c:pt idx="15">
                  <c:v>8.1279374892109502</c:v>
                </c:pt>
                <c:pt idx="16">
                  <c:v>4.134364150872833</c:v>
                </c:pt>
                <c:pt idx="17">
                  <c:v>2.756584023544395E-15</c:v>
                </c:pt>
                <c:pt idx="18">
                  <c:v>-4.1343641508728277</c:v>
                </c:pt>
                <c:pt idx="19">
                  <c:v>-8.127937489210936</c:v>
                </c:pt>
                <c:pt idx="20">
                  <c:v>-11.844723664740506</c:v>
                </c:pt>
                <c:pt idx="21">
                  <c:v>-15.158151982047537</c:v>
                </c:pt>
                <c:pt idx="22">
                  <c:v>-17.955387613805375</c:v>
                </c:pt>
                <c:pt idx="23">
                  <c:v>-20.141174055488896</c:v>
                </c:pt>
                <c:pt idx="24">
                  <c:v>-21.641076971388429</c:v>
                </c:pt>
                <c:pt idx="25">
                  <c:v>-22.404018966638279</c:v>
                </c:pt>
                <c:pt idx="26">
                  <c:v>-22.404018966638276</c:v>
                </c:pt>
                <c:pt idx="27">
                  <c:v>-21.641076971388429</c:v>
                </c:pt>
                <c:pt idx="28">
                  <c:v>-20.141174055488907</c:v>
                </c:pt>
                <c:pt idx="29">
                  <c:v>-17.955387613805392</c:v>
                </c:pt>
                <c:pt idx="30">
                  <c:v>-15.158151982047549</c:v>
                </c:pt>
                <c:pt idx="31">
                  <c:v>-11.844723664740513</c:v>
                </c:pt>
                <c:pt idx="32">
                  <c:v>-8.1279374892109431</c:v>
                </c:pt>
                <c:pt idx="33">
                  <c:v>-4.1343641508728268</c:v>
                </c:pt>
                <c:pt idx="34">
                  <c:v>-5.51316804708879E-15</c:v>
                </c:pt>
              </c:numCache>
            </c:numRef>
          </c:yVal>
          <c:smooth val="1"/>
        </c:ser>
        <c:ser>
          <c:idx val="5"/>
          <c:order val="4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'Cotes fixes'!$S$16:$S$76</c:f>
              <c:numCache>
                <c:formatCode>0.00</c:formatCode>
                <c:ptCount val="61"/>
                <c:pt idx="0">
                  <c:v>-87.848104318766971</c:v>
                </c:pt>
                <c:pt idx="1">
                  <c:v>-85.988568037151083</c:v>
                </c:pt>
                <c:pt idx="2">
                  <c:v>-83.647719599370348</c:v>
                </c:pt>
                <c:pt idx="3">
                  <c:v>-80.933767976573606</c:v>
                </c:pt>
                <c:pt idx="4">
                  <c:v>-77.92481486557007</c:v>
                </c:pt>
                <c:pt idx="5">
                  <c:v>-74.673949876718169</c:v>
                </c:pt>
                <c:pt idx="6">
                  <c:v>-71.213912291866777</c:v>
                </c:pt>
                <c:pt idx="7">
                  <c:v>-67.560974706336538</c:v>
                </c:pt>
                <c:pt idx="8">
                  <c:v>-63.717950790335088</c:v>
                </c:pt>
                <c:pt idx="9">
                  <c:v>-59.676365697216788</c:v>
                </c:pt>
                <c:pt idx="10">
                  <c:v>-55.417888802733621</c:v>
                </c:pt>
                <c:pt idx="11">
                  <c:v>-50.915147104664683</c:v>
                </c:pt>
                <c:pt idx="12">
                  <c:v>-46.13203810606916</c:v>
                </c:pt>
                <c:pt idx="13">
                  <c:v>-41.023660130124291</c:v>
                </c:pt>
                <c:pt idx="14">
                  <c:v>-35.535987631695676</c:v>
                </c:pt>
                <c:pt idx="15">
                  <c:v>-29.605448631814681</c:v>
                </c:pt>
                <c:pt idx="16">
                  <c:v>-23.1586192791111</c:v>
                </c:pt>
                <c:pt idx="17">
                  <c:v>-16.112343375007363</c:v>
                </c:pt>
                <c:pt idx="18">
                  <c:v>-8.3747136697932199</c:v>
                </c:pt>
                <c:pt idx="19">
                  <c:v>0.15249542944304384</c:v>
                </c:pt>
                <c:pt idx="20">
                  <c:v>9.5692155458563839</c:v>
                </c:pt>
                <c:pt idx="21">
                  <c:v>17.204330067026369</c:v>
                </c:pt>
                <c:pt idx="22">
                  <c:v>23.890063769861449</c:v>
                </c:pt>
                <c:pt idx="23">
                  <c:v>29.751875630224788</c:v>
                </c:pt>
                <c:pt idx="24">
                  <c:v>34.903268219514665</c:v>
                </c:pt>
                <c:pt idx="25">
                  <c:v>39.443501244903473</c:v>
                </c:pt>
                <c:pt idx="26">
                  <c:v>43.457071273427893</c:v>
                </c:pt>
                <c:pt idx="27">
                  <c:v>47.014197569408793</c:v>
                </c:pt>
                <c:pt idx="28">
                  <c:v>50.171761570337054</c:v>
                </c:pt>
                <c:pt idx="29">
                  <c:v>52.974329259919699</c:v>
                </c:pt>
                <c:pt idx="30">
                  <c:v>55.455020351084045</c:v>
                </c:pt>
                <c:pt idx="31">
                  <c:v>57.636076302918021</c:v>
                </c:pt>
                <c:pt idx="32">
                  <c:v>59.529030263986108</c:v>
                </c:pt>
                <c:pt idx="33">
                  <c:v>61.134407726011894</c:v>
                </c:pt>
                <c:pt idx="34">
                  <c:v>62.440898469140073</c:v>
                </c:pt>
                <c:pt idx="35">
                  <c:v>63.423949876718176</c:v>
                </c:pt>
                <c:pt idx="36">
                  <c:v>64.043752232603779</c:v>
                </c:pt>
                <c:pt idx="37">
                  <c:v>64.242635250829892</c:v>
                </c:pt>
                <c:pt idx="38">
                  <c:v>63.941993658713336</c:v>
                </c:pt>
                <c:pt idx="39">
                  <c:v>63.039032586319657</c:v>
                </c:pt>
                <c:pt idx="40">
                  <c:v>61.403888772910655</c:v>
                </c:pt>
                <c:pt idx="41">
                  <c:v>51.909237970124714</c:v>
                </c:pt>
                <c:pt idx="42">
                  <c:v>42.882655829508913</c:v>
                </c:pt>
                <c:pt idx="43">
                  <c:v>34.306892346348896</c:v>
                </c:pt>
                <c:pt idx="44">
                  <c:v>26.146546646055427</c:v>
                </c:pt>
                <c:pt idx="45">
                  <c:v>18.35544863181471</c:v>
                </c:pt>
                <c:pt idx="46">
                  <c:v>10.881841018438953</c:v>
                </c:pt>
                <c:pt idx="47">
                  <c:v>3.6717771369277727</c:v>
                </c:pt>
                <c:pt idx="48">
                  <c:v>-3.3288107800019398</c:v>
                </c:pt>
                <c:pt idx="49">
                  <c:v>-10.172963562702851</c:v>
                </c:pt>
                <c:pt idx="50">
                  <c:v>-16.912131548350434</c:v>
                </c:pt>
                <c:pt idx="51">
                  <c:v>-23.595929198253238</c:v>
                </c:pt>
                <c:pt idx="52">
                  <c:v>-30.271992157916898</c:v>
                </c:pt>
                <c:pt idx="53">
                  <c:v>-36.985747595887609</c:v>
                </c:pt>
                <c:pt idx="54">
                  <c:v>-43.77991083744439</c:v>
                </c:pt>
                <c:pt idx="55">
                  <c:v>-50.693501244903452</c:v>
                </c:pt>
                <c:pt idx="56">
                  <c:v>-57.760132953492679</c:v>
                </c:pt>
                <c:pt idx="57">
                  <c:v>-65.005291875822422</c:v>
                </c:pt>
                <c:pt idx="58">
                  <c:v>-72.442279988920063</c:v>
                </c:pt>
                <c:pt idx="59">
                  <c:v>-80.0665280157627</c:v>
                </c:pt>
                <c:pt idx="60">
                  <c:v>-87.848104318766985</c:v>
                </c:pt>
              </c:numCache>
            </c:numRef>
          </c:xVal>
          <c:yVal>
            <c:numRef>
              <c:f>'Cotes fixes'!$T$16:$T$76</c:f>
              <c:numCache>
                <c:formatCode>0.00</c:formatCode>
                <c:ptCount val="61"/>
                <c:pt idx="0">
                  <c:v>39.669548333571008</c:v>
                </c:pt>
                <c:pt idx="1">
                  <c:v>29.779673712629929</c:v>
                </c:pt>
                <c:pt idx="2">
                  <c:v>20.708163930821147</c:v>
                </c:pt>
                <c:pt idx="3">
                  <c:v>12.372625919792426</c:v>
                </c:pt>
                <c:pt idx="4">
                  <c:v>4.6870902349196371</c:v>
                </c:pt>
                <c:pt idx="5">
                  <c:v>-2.432407060276855</c:v>
                </c:pt>
                <c:pt idx="6">
                  <c:v>-9.0645321640569794</c:v>
                </c:pt>
                <c:pt idx="7">
                  <c:v>-15.280972311447917</c:v>
                </c:pt>
                <c:pt idx="8">
                  <c:v>-21.14578405569236</c:v>
                </c:pt>
                <c:pt idx="9">
                  <c:v>-26.715320717162328</c:v>
                </c:pt>
                <c:pt idx="10">
                  <c:v>-32.038408837050078</c:v>
                </c:pt>
                <c:pt idx="11">
                  <c:v>-37.1565344503395</c:v>
                </c:pt>
                <c:pt idx="12">
                  <c:v>-42.103858676214386</c:v>
                </c:pt>
                <c:pt idx="13">
                  <c:v>-46.906912295451619</c:v>
                </c:pt>
                <c:pt idx="14">
                  <c:v>-51.583827054121485</c:v>
                </c:pt>
                <c:pt idx="15">
                  <c:v>-56.142955331727286</c:v>
                </c:pt>
                <c:pt idx="16">
                  <c:v>-60.580720107960111</c:v>
                </c:pt>
                <c:pt idx="17">
                  <c:v>-64.878539726198937</c:v>
                </c:pt>
                <c:pt idx="18">
                  <c:v>-68.998711311117802</c:v>
                </c:pt>
                <c:pt idx="19">
                  <c:v>-72.879248143569626</c:v>
                </c:pt>
                <c:pt idx="20">
                  <c:v>-76.427892595993285</c:v>
                </c:pt>
                <c:pt idx="21">
                  <c:v>-69.87254962638454</c:v>
                </c:pt>
                <c:pt idx="22">
                  <c:v>-63.309560521952925</c:v>
                </c:pt>
                <c:pt idx="23">
                  <c:v>-56.791440466454567</c:v>
                </c:pt>
                <c:pt idx="24">
                  <c:v>-50.342842791092906</c:v>
                </c:pt>
                <c:pt idx="25">
                  <c:v>-43.967762478875493</c:v>
                </c:pt>
                <c:pt idx="26">
                  <c:v>-37.655219480455159</c:v>
                </c:pt>
                <c:pt idx="27">
                  <c:v>-31.383462659251535</c:v>
                </c:pt>
                <c:pt idx="28">
                  <c:v>-25.122900448520916</c:v>
                </c:pt>
                <c:pt idx="29">
                  <c:v>-18.838016755588946</c:v>
                </c:pt>
                <c:pt idx="30">
                  <c:v>-12.488523523593576</c:v>
                </c:pt>
                <c:pt idx="31">
                  <c:v>-6.0299720197417415</c:v>
                </c:pt>
                <c:pt idx="32">
                  <c:v>0.58598399504943188</c:v>
                </c:pt>
                <c:pt idx="33">
                  <c:v>7.411495903969227</c:v>
                </c:pt>
                <c:pt idx="34">
                  <c:v>14.502417074592501</c:v>
                </c:pt>
                <c:pt idx="35">
                  <c:v>21.917978645426757</c:v>
                </c:pt>
                <c:pt idx="36">
                  <c:v>29.71997902684766</c:v>
                </c:pt>
                <c:pt idx="37">
                  <c:v>37.971142770995016</c:v>
                </c:pt>
                <c:pt idx="38">
                  <c:v>46.732212453247058</c:v>
                </c:pt>
                <c:pt idx="39">
                  <c:v>56.057260572793396</c:v>
                </c:pt>
                <c:pt idx="40">
                  <c:v>65.986701640147061</c:v>
                </c:pt>
                <c:pt idx="41">
                  <c:v>69.32123329147943</c:v>
                </c:pt>
                <c:pt idx="42">
                  <c:v>71.829753968856593</c:v>
                </c:pt>
                <c:pt idx="43">
                  <c:v>73.647171924386953</c:v>
                </c:pt>
                <c:pt idx="44">
                  <c:v>74.884109933898074</c:v>
                </c:pt>
                <c:pt idx="45">
                  <c:v>75.628526916877149</c:v>
                </c:pt>
                <c:pt idx="46">
                  <c:v>75.948109022236963</c:v>
                </c:pt>
                <c:pt idx="47">
                  <c:v>75.892792348424265</c:v>
                </c:pt>
                <c:pt idx="48">
                  <c:v>75.49704188193806</c:v>
                </c:pt>
                <c:pt idx="49">
                  <c:v>74.7816948504761</c:v>
                </c:pt>
                <c:pt idx="50">
                  <c:v>73.755289738368475</c:v>
                </c:pt>
                <c:pt idx="51">
                  <c:v>72.414863847806046</c:v>
                </c:pt>
                <c:pt idx="52">
                  <c:v>70.746232058889802</c:v>
                </c:pt>
                <c:pt idx="53">
                  <c:v>68.723773769207213</c:v>
                </c:pt>
                <c:pt idx="54">
                  <c:v>66.309767357253747</c:v>
                </c:pt>
                <c:pt idx="55">
                  <c:v>63.453334064025384</c:v>
                </c:pt>
                <c:pt idx="56">
                  <c:v>60.089098458837263</c:v>
                </c:pt>
                <c:pt idx="57">
                  <c:v>56.135754332928776</c:v>
                </c:pt>
                <c:pt idx="58">
                  <c:v>51.494856235595613</c:v>
                </c:pt>
                <c:pt idx="59">
                  <c:v>46.050344948501035</c:v>
                </c:pt>
                <c:pt idx="60">
                  <c:v>39.669548333570958</c:v>
                </c:pt>
              </c:numCache>
            </c:numRef>
          </c:yVal>
        </c:ser>
        <c:axId val="156969984"/>
        <c:axId val="157065984"/>
      </c:scatterChart>
      <c:valAx>
        <c:axId val="156969984"/>
        <c:scaling>
          <c:orientation val="minMax"/>
          <c:max val="110"/>
          <c:min val="-110"/>
        </c:scaling>
        <c:axPos val="b"/>
        <c:numFmt formatCode="0.00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7065984"/>
        <c:crosses val="autoZero"/>
        <c:crossBetween val="midCat"/>
      </c:valAx>
      <c:valAx>
        <c:axId val="157065984"/>
        <c:scaling>
          <c:orientation val="minMax"/>
          <c:max val="90"/>
          <c:min val="-90"/>
        </c:scaling>
        <c:axPos val="l"/>
        <c:numFmt formatCode="0.00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6969984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2.2156573116691284E-2"/>
          <c:y val="2.7372262773722629E-2"/>
          <c:w val="0.95716395864106352"/>
          <c:h val="0.9470802919708029"/>
        </c:manualLayout>
      </c:layout>
      <c:scatterChart>
        <c:scatterStyle val="smoothMarker"/>
        <c:ser>
          <c:idx val="2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'Cotes variables'!$Z$14:$Z$65</c:f>
              <c:numCache>
                <c:formatCode>0.00</c:formatCode>
                <c:ptCount val="52"/>
                <c:pt idx="0">
                  <c:v>1.9687954970019447E-14</c:v>
                </c:pt>
                <c:pt idx="1">
                  <c:v>4.086035664601753</c:v>
                </c:pt>
                <c:pt idx="2">
                  <c:v>8.1101311936035643</c:v>
                </c:pt>
                <c:pt idx="3">
                  <c:v>12.01128540072285</c:v>
                </c:pt>
                <c:pt idx="4">
                  <c:v>15.730360764797364</c:v>
                </c:pt>
                <c:pt idx="5">
                  <c:v>19.210979894324367</c:v>
                </c:pt>
                <c:pt idx="6">
                  <c:v>22.400380151248036</c:v>
                </c:pt>
                <c:pt idx="7">
                  <c:v>25.250213478769034</c:v>
                </c:pt>
                <c:pt idx="8">
                  <c:v>27.717279308602233</c:v>
                </c:pt>
                <c:pt idx="9">
                  <c:v>29.764179437555846</c:v>
                </c:pt>
                <c:pt idx="10">
                  <c:v>31.359884946169988</c:v>
                </c:pt>
                <c:pt idx="11">
                  <c:v>32.480206565506727</c:v>
                </c:pt>
                <c:pt idx="12">
                  <c:v>33.108161361809906</c:v>
                </c:pt>
                <c:pt idx="13">
                  <c:v>33.234230180469424</c:v>
                </c:pt>
                <c:pt idx="14">
                  <c:v>32.856501946701876</c:v>
                </c:pt>
                <c:pt idx="15">
                  <c:v>31.98070263549624</c:v>
                </c:pt>
                <c:pt idx="16">
                  <c:v>30.62010847166972</c:v>
                </c:pt>
                <c:pt idx="17">
                  <c:v>28.795344675832588</c:v>
                </c:pt>
                <c:pt idx="18">
                  <c:v>26.534072807067972</c:v>
                </c:pt>
                <c:pt idx="19">
                  <c:v>23.870571441892686</c:v>
                </c:pt>
                <c:pt idx="20">
                  <c:v>20.845216545979042</c:v>
                </c:pt>
                <c:pt idx="21">
                  <c:v>17.503869415672092</c:v>
                </c:pt>
                <c:pt idx="22">
                  <c:v>13.897181467485568</c:v>
                </c:pt>
                <c:pt idx="23">
                  <c:v>10.079826414258699</c:v>
                </c:pt>
                <c:pt idx="24">
                  <c:v>6.1096714674009496</c:v>
                </c:pt>
                <c:pt idx="25">
                  <c:v>2.0469001289535966</c:v>
                </c:pt>
                <c:pt idx="26">
                  <c:v>-2.04690012895359</c:v>
                </c:pt>
                <c:pt idx="27">
                  <c:v>-6.1096714674009425</c:v>
                </c:pt>
                <c:pt idx="28">
                  <c:v>-10.079826414258694</c:v>
                </c:pt>
                <c:pt idx="29">
                  <c:v>-13.897181467485561</c:v>
                </c:pt>
                <c:pt idx="30">
                  <c:v>-17.503869415672082</c:v>
                </c:pt>
                <c:pt idx="31">
                  <c:v>-20.845216545979028</c:v>
                </c:pt>
                <c:pt idx="32">
                  <c:v>-23.870571441892686</c:v>
                </c:pt>
                <c:pt idx="33">
                  <c:v>-26.534072807067957</c:v>
                </c:pt>
                <c:pt idx="34">
                  <c:v>-28.795344675832588</c:v>
                </c:pt>
                <c:pt idx="35">
                  <c:v>-30.620108471669703</c:v>
                </c:pt>
                <c:pt idx="36">
                  <c:v>-31.980702635496222</c:v>
                </c:pt>
                <c:pt idx="37">
                  <c:v>-32.856501946701869</c:v>
                </c:pt>
                <c:pt idx="38">
                  <c:v>-33.23423018046941</c:v>
                </c:pt>
                <c:pt idx="39">
                  <c:v>-33.108161361809891</c:v>
                </c:pt>
                <c:pt idx="40">
                  <c:v>-32.480206565506712</c:v>
                </c:pt>
                <c:pt idx="41">
                  <c:v>-31.359884946169963</c:v>
                </c:pt>
                <c:pt idx="42">
                  <c:v>-29.764179437555804</c:v>
                </c:pt>
                <c:pt idx="43">
                  <c:v>-27.717279308602208</c:v>
                </c:pt>
                <c:pt idx="44">
                  <c:v>-25.250213478769005</c:v>
                </c:pt>
                <c:pt idx="45">
                  <c:v>-22.400380151248005</c:v>
                </c:pt>
                <c:pt idx="46">
                  <c:v>-19.210979894324339</c:v>
                </c:pt>
                <c:pt idx="47">
                  <c:v>-15.730360764797309</c:v>
                </c:pt>
                <c:pt idx="48">
                  <c:v>-12.011285400722819</c:v>
                </c:pt>
                <c:pt idx="49">
                  <c:v>-8.1101311936035341</c:v>
                </c:pt>
                <c:pt idx="50">
                  <c:v>-4.0860356646017211</c:v>
                </c:pt>
                <c:pt idx="51">
                  <c:v>1.1540717744877122E-14</c:v>
                </c:pt>
              </c:numCache>
            </c:numRef>
          </c:xVal>
          <c:yVal>
            <c:numRef>
              <c:f>'Cotes variables'!$AA$14:$AA$65</c:f>
              <c:numCache>
                <c:formatCode>0.00</c:formatCode>
                <c:ptCount val="52"/>
                <c:pt idx="0">
                  <c:v>22.166666666666664</c:v>
                </c:pt>
                <c:pt idx="1">
                  <c:v>21.914648613258528</c:v>
                </c:pt>
                <c:pt idx="2">
                  <c:v>21.162414789830727</c:v>
                </c:pt>
                <c:pt idx="3">
                  <c:v>19.921368294361493</c:v>
                </c:pt>
                <c:pt idx="4">
                  <c:v>18.210322126668988</c:v>
                </c:pt>
                <c:pt idx="5">
                  <c:v>16.055214002511029</c:v>
                </c:pt>
                <c:pt idx="6">
                  <c:v>13.488713164253578</c:v>
                </c:pt>
                <c:pt idx="7">
                  <c:v>10.5497251484577</c:v>
                </c:pt>
                <c:pt idx="8">
                  <c:v>7.2828020176034798</c:v>
                </c:pt>
                <c:pt idx="9">
                  <c:v>3.7374669962365417</c:v>
                </c:pt>
                <c:pt idx="10">
                  <c:v>-3.2536250634661812E-2</c:v>
                </c:pt>
                <c:pt idx="11">
                  <c:v>-3.9700583167172949</c:v>
                </c:pt>
                <c:pt idx="12">
                  <c:v>-8.0154103811785617</c:v>
                </c:pt>
                <c:pt idx="13">
                  <c:v>-12.107269030326005</c:v>
                </c:pt>
                <c:pt idx="14">
                  <c:v>-16.183605858049646</c:v>
                </c:pt>
                <c:pt idx="15">
                  <c:v>-20.182627753230101</c:v>
                </c:pt>
                <c:pt idx="16">
                  <c:v>-24.043713620314925</c:v>
                </c:pt>
                <c:pt idx="17">
                  <c:v>-27.70833333333335</c:v>
                </c:pt>
                <c:pt idx="18">
                  <c:v>-31.120934992943614</c:v>
                </c:pt>
                <c:pt idx="19">
                  <c:v>-34.229787036600662</c:v>
                </c:pt>
                <c:pt idx="20">
                  <c:v>-36.987762436311883</c:v>
                </c:pt>
                <c:pt idx="21">
                  <c:v>-39.353053096343004</c:v>
                </c:pt>
                <c:pt idx="22">
                  <c:v>-41.289803621332496</c:v>
                </c:pt>
                <c:pt idx="23">
                  <c:v>-42.768654847536297</c:v>
                </c:pt>
                <c:pt idx="24">
                  <c:v>-43.767188897823075</c:v>
                </c:pt>
                <c:pt idx="25">
                  <c:v>-44.27026901384005</c:v>
                </c:pt>
                <c:pt idx="26">
                  <c:v>-44.27026901384005</c:v>
                </c:pt>
                <c:pt idx="27">
                  <c:v>-43.767188897823075</c:v>
                </c:pt>
                <c:pt idx="28">
                  <c:v>-42.76865484753629</c:v>
                </c:pt>
                <c:pt idx="29">
                  <c:v>-41.289803621332489</c:v>
                </c:pt>
                <c:pt idx="30">
                  <c:v>-39.353053096343004</c:v>
                </c:pt>
                <c:pt idx="31">
                  <c:v>-36.987762436311876</c:v>
                </c:pt>
                <c:pt idx="32">
                  <c:v>-34.229787036600641</c:v>
                </c:pt>
                <c:pt idx="33">
                  <c:v>-31.120934992943603</c:v>
                </c:pt>
                <c:pt idx="34">
                  <c:v>-27.708333333333314</c:v>
                </c:pt>
                <c:pt idx="35">
                  <c:v>-24.043713620314911</c:v>
                </c:pt>
                <c:pt idx="36">
                  <c:v>-20.18262775323009</c:v>
                </c:pt>
                <c:pt idx="37">
                  <c:v>-16.183605858049606</c:v>
                </c:pt>
                <c:pt idx="38">
                  <c:v>-12.107269030325993</c:v>
                </c:pt>
                <c:pt idx="39">
                  <c:v>-8.0154103811785493</c:v>
                </c:pt>
                <c:pt idx="40">
                  <c:v>-3.9700583167172834</c:v>
                </c:pt>
                <c:pt idx="41">
                  <c:v>-3.2536250634651154E-2</c:v>
                </c:pt>
                <c:pt idx="42">
                  <c:v>3.737466996236579</c:v>
                </c:pt>
                <c:pt idx="43">
                  <c:v>7.2828020176034904</c:v>
                </c:pt>
                <c:pt idx="44">
                  <c:v>10.549725148457714</c:v>
                </c:pt>
                <c:pt idx="45">
                  <c:v>13.488713164253589</c:v>
                </c:pt>
                <c:pt idx="46">
                  <c:v>16.055214002511036</c:v>
                </c:pt>
                <c:pt idx="47">
                  <c:v>18.210322126669009</c:v>
                </c:pt>
                <c:pt idx="48">
                  <c:v>19.9213682943615</c:v>
                </c:pt>
                <c:pt idx="49">
                  <c:v>21.162414789830727</c:v>
                </c:pt>
                <c:pt idx="50">
                  <c:v>21.914648613258528</c:v>
                </c:pt>
                <c:pt idx="51">
                  <c:v>22.166666666666664</c:v>
                </c:pt>
              </c:numCache>
            </c:numRef>
          </c:yVal>
          <c:smooth val="1"/>
        </c:ser>
        <c:ser>
          <c:idx val="0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'Cotes variables'!$Z$10:$Z$11</c:f>
              <c:numCache>
                <c:formatCode>General</c:formatCode>
                <c:ptCount val="2"/>
                <c:pt idx="0" formatCode="0.00">
                  <c:v>9.5039084385915414E-15</c:v>
                </c:pt>
                <c:pt idx="1">
                  <c:v>0</c:v>
                </c:pt>
              </c:numCache>
            </c:numRef>
          </c:xVal>
          <c:yVal>
            <c:numRef>
              <c:f>'Cotes variables'!$AA$10:$AA$11</c:f>
              <c:numCache>
                <c:formatCode>General</c:formatCode>
                <c:ptCount val="2"/>
                <c:pt idx="0" formatCode="0.00">
                  <c:v>-11.083333333333336</c:v>
                </c:pt>
                <c:pt idx="1">
                  <c:v>0</c:v>
                </c:pt>
              </c:numCache>
            </c:numRef>
          </c:yVal>
          <c:smooth val="1"/>
        </c:ser>
        <c:ser>
          <c:idx val="3"/>
          <c:order val="2"/>
          <c:spPr>
            <a:ln w="381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'Cotes variables'!$D$15:$D$105</c:f>
              <c:numCache>
                <c:formatCode>0.00</c:formatCode>
                <c:ptCount val="91"/>
                <c:pt idx="0">
                  <c:v>92.5</c:v>
                </c:pt>
                <c:pt idx="1">
                  <c:v>92.059475666787023</c:v>
                </c:pt>
                <c:pt idx="2">
                  <c:v>90.749454085581675</c:v>
                </c:pt>
                <c:pt idx="3">
                  <c:v>88.604122180733015</c:v>
                </c:pt>
                <c:pt idx="4">
                  <c:v>85.678920631455469</c:v>
                </c:pt>
                <c:pt idx="5">
                  <c:v>82.048307542319378</c:v>
                </c:pt>
                <c:pt idx="6">
                  <c:v>77.80276436405741</c:v>
                </c:pt>
                <c:pt idx="7">
                  <c:v>73.045173653147458</c:v>
                </c:pt>
                <c:pt idx="8">
                  <c:v>67.886725360852509</c:v>
                </c:pt>
                <c:pt idx="9">
                  <c:v>62.442528604371297</c:v>
                </c:pt>
                <c:pt idx="10">
                  <c:v>56.827118410603454</c:v>
                </c:pt>
                <c:pt idx="11">
                  <c:v>51.150051190427838</c:v>
                </c:pt>
                <c:pt idx="12">
                  <c:v>45.511778513394702</c:v>
                </c:pt>
                <c:pt idx="13">
                  <c:v>39.999976293891848</c:v>
                </c:pt>
                <c:pt idx="14">
                  <c:v>34.686486316110283</c:v>
                </c:pt>
                <c:pt idx="15">
                  <c:v>29.625</c:v>
                </c:pt>
                <c:pt idx="16">
                  <c:v>24.849581626277701</c:v>
                </c:pt>
                <c:pt idx="17">
                  <c:v>20.374091325073337</c:v>
                </c:pt>
                <c:pt idx="18">
                  <c:v>16.192528604371294</c:v>
                </c:pt>
                <c:pt idx="19">
                  <c:v>12.280276779595606</c:v>
                </c:pt>
                <c:pt idx="20">
                  <c:v>8.59618913171591</c:v>
                </c:pt>
                <c:pt idx="21">
                  <c:v>5.0854206967191153</c:v>
                </c:pt>
                <c:pt idx="22">
                  <c:v>1.6828768886454615</c:v>
                </c:pt>
                <c:pt idx="23">
                  <c:v>-1.6828768886454566</c:v>
                </c:pt>
                <c:pt idx="24">
                  <c:v>-5.0854206967191171</c:v>
                </c:pt>
                <c:pt idx="25">
                  <c:v>-8.5961891317159136</c:v>
                </c:pt>
                <c:pt idx="26">
                  <c:v>-12.280276779595606</c:v>
                </c:pt>
                <c:pt idx="27">
                  <c:v>-16.192528604371297</c:v>
                </c:pt>
                <c:pt idx="28">
                  <c:v>-20.374091325073344</c:v>
                </c:pt>
                <c:pt idx="29">
                  <c:v>-24.849581626277711</c:v>
                </c:pt>
                <c:pt idx="30">
                  <c:v>-29.624999999999972</c:v>
                </c:pt>
                <c:pt idx="31">
                  <c:v>-34.686486316110269</c:v>
                </c:pt>
                <c:pt idx="32">
                  <c:v>-39.999976293891841</c:v>
                </c:pt>
                <c:pt idx="33">
                  <c:v>-45.511778513394702</c:v>
                </c:pt>
                <c:pt idx="34">
                  <c:v>-51.150051190427831</c:v>
                </c:pt>
                <c:pt idx="35">
                  <c:v>-56.827118410603433</c:v>
                </c:pt>
                <c:pt idx="36">
                  <c:v>-62.442528604371276</c:v>
                </c:pt>
                <c:pt idx="37">
                  <c:v>-67.886725360852495</c:v>
                </c:pt>
                <c:pt idx="38">
                  <c:v>-73.045173653147415</c:v>
                </c:pt>
                <c:pt idx="39">
                  <c:v>-77.802764364057381</c:v>
                </c:pt>
                <c:pt idx="40">
                  <c:v>-82.04830754231935</c:v>
                </c:pt>
                <c:pt idx="41">
                  <c:v>-85.678920631455412</c:v>
                </c:pt>
                <c:pt idx="42">
                  <c:v>-88.604122180733015</c:v>
                </c:pt>
                <c:pt idx="43">
                  <c:v>-90.749454085581647</c:v>
                </c:pt>
                <c:pt idx="44">
                  <c:v>-92.059475666787023</c:v>
                </c:pt>
                <c:pt idx="45">
                  <c:v>-92.5</c:v>
                </c:pt>
                <c:pt idx="46">
                  <c:v>-92.059475666787051</c:v>
                </c:pt>
                <c:pt idx="47">
                  <c:v>-90.749454085581675</c:v>
                </c:pt>
                <c:pt idx="48">
                  <c:v>-88.604122180733029</c:v>
                </c:pt>
                <c:pt idx="49">
                  <c:v>-85.678920631455469</c:v>
                </c:pt>
                <c:pt idx="50">
                  <c:v>-82.048307542319392</c:v>
                </c:pt>
                <c:pt idx="51">
                  <c:v>-77.802764364057467</c:v>
                </c:pt>
                <c:pt idx="52">
                  <c:v>-73.045173653147458</c:v>
                </c:pt>
                <c:pt idx="53">
                  <c:v>-67.886725360852537</c:v>
                </c:pt>
                <c:pt idx="54">
                  <c:v>-62.442528604371326</c:v>
                </c:pt>
                <c:pt idx="55">
                  <c:v>-56.827118410603461</c:v>
                </c:pt>
                <c:pt idx="56">
                  <c:v>-51.150051190427831</c:v>
                </c:pt>
                <c:pt idx="57">
                  <c:v>-45.511778513394731</c:v>
                </c:pt>
                <c:pt idx="58">
                  <c:v>-39.999976293891834</c:v>
                </c:pt>
                <c:pt idx="59">
                  <c:v>-34.686486316110326</c:v>
                </c:pt>
                <c:pt idx="60">
                  <c:v>-29.625000000000028</c:v>
                </c:pt>
                <c:pt idx="61">
                  <c:v>-24.849581626277725</c:v>
                </c:pt>
                <c:pt idx="62">
                  <c:v>-20.374091325073351</c:v>
                </c:pt>
                <c:pt idx="63">
                  <c:v>-16.192528604371294</c:v>
                </c:pt>
                <c:pt idx="64">
                  <c:v>-12.280276779595592</c:v>
                </c:pt>
                <c:pt idx="65">
                  <c:v>-8.5961891317158923</c:v>
                </c:pt>
                <c:pt idx="66">
                  <c:v>-5.0854206967191038</c:v>
                </c:pt>
                <c:pt idx="67">
                  <c:v>-1.6828768886454839</c:v>
                </c:pt>
                <c:pt idx="68">
                  <c:v>1.6828768886454855</c:v>
                </c:pt>
                <c:pt idx="69">
                  <c:v>5.0854206967191029</c:v>
                </c:pt>
                <c:pt idx="70">
                  <c:v>8.5961891317159065</c:v>
                </c:pt>
                <c:pt idx="71">
                  <c:v>12.280276779595592</c:v>
                </c:pt>
                <c:pt idx="72">
                  <c:v>16.192528604371297</c:v>
                </c:pt>
                <c:pt idx="73">
                  <c:v>20.374091325073341</c:v>
                </c:pt>
                <c:pt idx="74">
                  <c:v>24.849581626277704</c:v>
                </c:pt>
                <c:pt idx="75">
                  <c:v>29.625</c:v>
                </c:pt>
                <c:pt idx="76">
                  <c:v>34.686486316110233</c:v>
                </c:pt>
                <c:pt idx="77">
                  <c:v>39.999976293891855</c:v>
                </c:pt>
                <c:pt idx="78">
                  <c:v>45.511778513394638</c:v>
                </c:pt>
                <c:pt idx="79">
                  <c:v>51.150051190427781</c:v>
                </c:pt>
                <c:pt idx="80">
                  <c:v>56.827118410603418</c:v>
                </c:pt>
                <c:pt idx="81">
                  <c:v>62.442528604371205</c:v>
                </c:pt>
                <c:pt idx="82">
                  <c:v>67.886725360852367</c:v>
                </c:pt>
                <c:pt idx="83">
                  <c:v>73.04517365314743</c:v>
                </c:pt>
                <c:pt idx="84">
                  <c:v>77.80276436405741</c:v>
                </c:pt>
                <c:pt idx="85">
                  <c:v>82.048307542319321</c:v>
                </c:pt>
                <c:pt idx="86">
                  <c:v>85.678920631455384</c:v>
                </c:pt>
                <c:pt idx="87">
                  <c:v>88.604122180732972</c:v>
                </c:pt>
                <c:pt idx="88">
                  <c:v>90.749454085581647</c:v>
                </c:pt>
                <c:pt idx="89">
                  <c:v>92.059475666787023</c:v>
                </c:pt>
                <c:pt idx="90">
                  <c:v>92.5</c:v>
                </c:pt>
              </c:numCache>
            </c:numRef>
          </c:xVal>
          <c:yVal>
            <c:numRef>
              <c:f>'Cotes variables'!$E$15:$E$105</c:f>
              <c:numCache>
                <c:formatCode>0.00</c:formatCode>
                <c:ptCount val="91"/>
                <c:pt idx="0">
                  <c:v>0</c:v>
                </c:pt>
                <c:pt idx="1">
                  <c:v>7.9836941438977007</c:v>
                </c:pt>
                <c:pt idx="2">
                  <c:v>15.839007763922112</c:v>
                </c:pt>
                <c:pt idx="3">
                  <c:v>23.442096706987478</c:v>
                </c:pt>
                <c:pt idx="4">
                  <c:v>30.677996535141801</c:v>
                </c:pt>
                <c:pt idx="5">
                  <c:v>37.444588227709055</c:v>
                </c:pt>
                <c:pt idx="6">
                  <c:v>43.656018079359342</c:v>
                </c:pt>
                <c:pt idx="7">
                  <c:v>49.245427410482968</c:v>
                </c:pt>
                <c:pt idx="8">
                  <c:v>54.166877769985128</c:v>
                </c:pt>
                <c:pt idx="9">
                  <c:v>58.396392346416803</c:v>
                </c:pt>
                <c:pt idx="10">
                  <c:v>61.932072780589927</c:v>
                </c:pt>
                <c:pt idx="11">
                  <c:v>64.793290810577815</c:v>
                </c:pt>
                <c:pt idx="12">
                  <c:v>67.018994420526084</c:v>
                </c:pt>
                <c:pt idx="13">
                  <c:v>68.665206650237394</c:v>
                </c:pt>
                <c:pt idx="14">
                  <c:v>69.801830272086477</c:v>
                </c:pt>
                <c:pt idx="15">
                  <c:v>70.508901624783036</c:v>
                </c:pt>
                <c:pt idx="16">
                  <c:v>70.872460696293686</c:v>
                </c:pt>
                <c:pt idx="17">
                  <c:v>70.980221031889158</c:v>
                </c:pt>
                <c:pt idx="18">
                  <c:v>70.917231488788829</c:v>
                </c:pt>
                <c:pt idx="19">
                  <c:v>70.76172189859625</c:v>
                </c:pt>
                <c:pt idx="20">
                  <c:v>70.5813163324664</c:v>
                </c:pt>
                <c:pt idx="21">
                  <c:v>70.429781258962279</c:v>
                </c:pt>
                <c:pt idx="22">
                  <c:v>70.344452159473008</c:v>
                </c:pt>
                <c:pt idx="23">
                  <c:v>70.344452159472993</c:v>
                </c:pt>
                <c:pt idx="24">
                  <c:v>70.429781258962294</c:v>
                </c:pt>
                <c:pt idx="25">
                  <c:v>70.581316332466386</c:v>
                </c:pt>
                <c:pt idx="26">
                  <c:v>70.76172189859625</c:v>
                </c:pt>
                <c:pt idx="27">
                  <c:v>70.917231488788829</c:v>
                </c:pt>
                <c:pt idx="28">
                  <c:v>70.980221031889144</c:v>
                </c:pt>
                <c:pt idx="29">
                  <c:v>70.872460696293658</c:v>
                </c:pt>
                <c:pt idx="30">
                  <c:v>70.508901624783036</c:v>
                </c:pt>
                <c:pt idx="31">
                  <c:v>69.801830272086463</c:v>
                </c:pt>
                <c:pt idx="32">
                  <c:v>68.665206650237394</c:v>
                </c:pt>
                <c:pt idx="33">
                  <c:v>67.018994420526084</c:v>
                </c:pt>
                <c:pt idx="34">
                  <c:v>64.793290810577801</c:v>
                </c:pt>
                <c:pt idx="35">
                  <c:v>61.932072780589941</c:v>
                </c:pt>
                <c:pt idx="36">
                  <c:v>58.396392346416803</c:v>
                </c:pt>
                <c:pt idx="37">
                  <c:v>54.166877769985128</c:v>
                </c:pt>
                <c:pt idx="38">
                  <c:v>49.245427410482996</c:v>
                </c:pt>
                <c:pt idx="39">
                  <c:v>43.656018079359377</c:v>
                </c:pt>
                <c:pt idx="40">
                  <c:v>37.444588227709076</c:v>
                </c:pt>
                <c:pt idx="41">
                  <c:v>30.677996535141901</c:v>
                </c:pt>
                <c:pt idx="42">
                  <c:v>23.442096706987485</c:v>
                </c:pt>
                <c:pt idx="43">
                  <c:v>15.839007763922202</c:v>
                </c:pt>
                <c:pt idx="44">
                  <c:v>7.9836941438977354</c:v>
                </c:pt>
                <c:pt idx="45">
                  <c:v>6.9892587088264208E-14</c:v>
                </c:pt>
                <c:pt idx="46">
                  <c:v>-7.9836941438976332</c:v>
                </c:pt>
                <c:pt idx="47">
                  <c:v>-15.839007763922069</c:v>
                </c:pt>
                <c:pt idx="48">
                  <c:v>-23.442096706987442</c:v>
                </c:pt>
                <c:pt idx="49">
                  <c:v>-30.677996535141816</c:v>
                </c:pt>
                <c:pt idx="50">
                  <c:v>-37.44458822770904</c:v>
                </c:pt>
                <c:pt idx="51">
                  <c:v>-43.656018079359313</c:v>
                </c:pt>
                <c:pt idx="52">
                  <c:v>-49.245427410482975</c:v>
                </c:pt>
                <c:pt idx="53">
                  <c:v>-54.166877769985113</c:v>
                </c:pt>
                <c:pt idx="54">
                  <c:v>-58.396392346416803</c:v>
                </c:pt>
                <c:pt idx="55">
                  <c:v>-61.932072780589934</c:v>
                </c:pt>
                <c:pt idx="56">
                  <c:v>-64.79329081057783</c:v>
                </c:pt>
                <c:pt idx="57">
                  <c:v>-67.018994420526084</c:v>
                </c:pt>
                <c:pt idx="58">
                  <c:v>-68.665206650237423</c:v>
                </c:pt>
                <c:pt idx="59">
                  <c:v>-69.801830272086477</c:v>
                </c:pt>
                <c:pt idx="60">
                  <c:v>-70.50890162478305</c:v>
                </c:pt>
                <c:pt idx="61">
                  <c:v>-70.8724606962937</c:v>
                </c:pt>
                <c:pt idx="62">
                  <c:v>-70.980221031889158</c:v>
                </c:pt>
                <c:pt idx="63">
                  <c:v>-70.917231488788843</c:v>
                </c:pt>
                <c:pt idx="64">
                  <c:v>-70.761721898596264</c:v>
                </c:pt>
                <c:pt idx="65">
                  <c:v>-70.5813163324664</c:v>
                </c:pt>
                <c:pt idx="66">
                  <c:v>-70.429781258962294</c:v>
                </c:pt>
                <c:pt idx="67">
                  <c:v>-70.344452159473008</c:v>
                </c:pt>
                <c:pt idx="68">
                  <c:v>-70.344452159473008</c:v>
                </c:pt>
                <c:pt idx="69">
                  <c:v>-70.429781258962294</c:v>
                </c:pt>
                <c:pt idx="70">
                  <c:v>-70.581316332466386</c:v>
                </c:pt>
                <c:pt idx="71">
                  <c:v>-70.76172189859625</c:v>
                </c:pt>
                <c:pt idx="72">
                  <c:v>-70.917231488788815</c:v>
                </c:pt>
                <c:pt idx="73">
                  <c:v>-70.980221031889144</c:v>
                </c:pt>
                <c:pt idx="74">
                  <c:v>-70.872460696293658</c:v>
                </c:pt>
                <c:pt idx="75">
                  <c:v>-70.508901624783036</c:v>
                </c:pt>
                <c:pt idx="76">
                  <c:v>-69.801830272086463</c:v>
                </c:pt>
                <c:pt idx="77">
                  <c:v>-68.665206650237366</c:v>
                </c:pt>
                <c:pt idx="78">
                  <c:v>-67.018994420526084</c:v>
                </c:pt>
                <c:pt idx="79">
                  <c:v>-64.793290810577815</c:v>
                </c:pt>
                <c:pt idx="80">
                  <c:v>-61.932072780589948</c:v>
                </c:pt>
                <c:pt idx="81">
                  <c:v>-58.39639234641686</c:v>
                </c:pt>
                <c:pt idx="82">
                  <c:v>-54.166877769985255</c:v>
                </c:pt>
                <c:pt idx="83">
                  <c:v>-49.245427410482968</c:v>
                </c:pt>
                <c:pt idx="84">
                  <c:v>-43.656018079359342</c:v>
                </c:pt>
                <c:pt idx="85">
                  <c:v>-37.444588227709133</c:v>
                </c:pt>
                <c:pt idx="86">
                  <c:v>-30.677996535141961</c:v>
                </c:pt>
                <c:pt idx="87">
                  <c:v>-23.442096706987567</c:v>
                </c:pt>
                <c:pt idx="88">
                  <c:v>-15.839007763922181</c:v>
                </c:pt>
                <c:pt idx="89">
                  <c:v>-7.9836941438977487</c:v>
                </c:pt>
                <c:pt idx="90">
                  <c:v>-1.3978517417652842E-13</c:v>
                </c:pt>
              </c:numCache>
            </c:numRef>
          </c:yVal>
          <c:smooth val="1"/>
        </c:ser>
        <c:ser>
          <c:idx val="1"/>
          <c:order val="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'Cotes variables'!$W$14:$W$48</c:f>
              <c:numCache>
                <c:formatCode>0.0</c:formatCode>
                <c:ptCount val="35"/>
                <c:pt idx="0">
                  <c:v>22.166666666666664</c:v>
                </c:pt>
                <c:pt idx="1">
                  <c:v>21.789237042993154</c:v>
                </c:pt>
                <c:pt idx="2">
                  <c:v>20.669801085129883</c:v>
                </c:pt>
                <c:pt idx="3">
                  <c:v>18.846479842006445</c:v>
                </c:pt>
                <c:pt idx="4">
                  <c:v>16.381364331724608</c:v>
                </c:pt>
                <c:pt idx="5">
                  <c:v>13.358401106406848</c:v>
                </c:pt>
                <c:pt idx="6">
                  <c:v>9.8805335530465985</c:v>
                </c:pt>
                <c:pt idx="7">
                  <c:v>6.0661962799311722</c:v>
                </c:pt>
                <c:pt idx="8">
                  <c:v>2.0452819681031946</c:v>
                </c:pt>
                <c:pt idx="9">
                  <c:v>-2.0452819681031915</c:v>
                </c:pt>
                <c:pt idx="10">
                  <c:v>-6.0661962799311704</c:v>
                </c:pt>
                <c:pt idx="11">
                  <c:v>-9.8805335530465879</c:v>
                </c:pt>
                <c:pt idx="12">
                  <c:v>-13.358401106406847</c:v>
                </c:pt>
                <c:pt idx="13">
                  <c:v>-16.381364331724612</c:v>
                </c:pt>
                <c:pt idx="14">
                  <c:v>-18.846479842006442</c:v>
                </c:pt>
                <c:pt idx="15">
                  <c:v>-20.669801085129883</c:v>
                </c:pt>
                <c:pt idx="16">
                  <c:v>-21.789237042993154</c:v>
                </c:pt>
                <c:pt idx="17">
                  <c:v>-22.166666666666664</c:v>
                </c:pt>
                <c:pt idx="18">
                  <c:v>-21.789237042993154</c:v>
                </c:pt>
                <c:pt idx="19">
                  <c:v>-20.669801085129887</c:v>
                </c:pt>
                <c:pt idx="20">
                  <c:v>-18.846479842006445</c:v>
                </c:pt>
                <c:pt idx="21">
                  <c:v>-16.381364331724608</c:v>
                </c:pt>
                <c:pt idx="22">
                  <c:v>-13.358401106406866</c:v>
                </c:pt>
                <c:pt idx="23">
                  <c:v>-9.880533553046611</c:v>
                </c:pt>
                <c:pt idx="24">
                  <c:v>-6.0661962799311748</c:v>
                </c:pt>
                <c:pt idx="25">
                  <c:v>-2.0452819681031924</c:v>
                </c:pt>
                <c:pt idx="26">
                  <c:v>2.0452819681032035</c:v>
                </c:pt>
                <c:pt idx="27">
                  <c:v>6.0661962799311677</c:v>
                </c:pt>
                <c:pt idx="28">
                  <c:v>9.8805335530465843</c:v>
                </c:pt>
                <c:pt idx="29">
                  <c:v>13.358401106406843</c:v>
                </c:pt>
                <c:pt idx="30">
                  <c:v>16.381364331724594</c:v>
                </c:pt>
                <c:pt idx="31">
                  <c:v>18.846479842006438</c:v>
                </c:pt>
                <c:pt idx="32">
                  <c:v>20.669801085129883</c:v>
                </c:pt>
                <c:pt idx="33">
                  <c:v>21.789237042993154</c:v>
                </c:pt>
                <c:pt idx="34">
                  <c:v>22.166666666666664</c:v>
                </c:pt>
              </c:numCache>
            </c:numRef>
          </c:xVal>
          <c:yVal>
            <c:numRef>
              <c:f>'Cotes variables'!$X$14:$X$48</c:f>
              <c:numCache>
                <c:formatCode>0.0</c:formatCode>
                <c:ptCount val="35"/>
                <c:pt idx="0">
                  <c:v>0</c:v>
                </c:pt>
                <c:pt idx="1">
                  <c:v>4.0731143116006425</c:v>
                </c:pt>
                <c:pt idx="2">
                  <c:v>8.007523600481889</c:v>
                </c:pt>
                <c:pt idx="3">
                  <c:v>11.669246277114718</c:v>
                </c:pt>
                <c:pt idx="4">
                  <c:v>14.933586767498683</c:v>
                </c:pt>
                <c:pt idx="5">
                  <c:v>17.689381871378639</c:v>
                </c:pt>
                <c:pt idx="6">
                  <c:v>19.842786291703881</c:v>
                </c:pt>
                <c:pt idx="7">
                  <c:v>21.320468423664153</c:v>
                </c:pt>
                <c:pt idx="8">
                  <c:v>22.072107574539928</c:v>
                </c:pt>
                <c:pt idx="9">
                  <c:v>22.072107574539931</c:v>
                </c:pt>
                <c:pt idx="10">
                  <c:v>21.320468423664153</c:v>
                </c:pt>
                <c:pt idx="11">
                  <c:v>19.842786291703884</c:v>
                </c:pt>
                <c:pt idx="12">
                  <c:v>17.689381871378643</c:v>
                </c:pt>
                <c:pt idx="13">
                  <c:v>14.933586767498682</c:v>
                </c:pt>
                <c:pt idx="14">
                  <c:v>11.669246277114725</c:v>
                </c:pt>
                <c:pt idx="15">
                  <c:v>8.0075236004818979</c:v>
                </c:pt>
                <c:pt idx="16">
                  <c:v>4.0731143116006425</c:v>
                </c:pt>
                <c:pt idx="17">
                  <c:v>2.7157457417141076E-15</c:v>
                </c:pt>
                <c:pt idx="18">
                  <c:v>-4.0731143116006372</c:v>
                </c:pt>
                <c:pt idx="19">
                  <c:v>-8.0075236004818837</c:v>
                </c:pt>
                <c:pt idx="20">
                  <c:v>-11.66924627711472</c:v>
                </c:pt>
                <c:pt idx="21">
                  <c:v>-14.933586767498683</c:v>
                </c:pt>
                <c:pt idx="22">
                  <c:v>-17.689381871378629</c:v>
                </c:pt>
                <c:pt idx="23">
                  <c:v>-19.842786291703874</c:v>
                </c:pt>
                <c:pt idx="24">
                  <c:v>-21.320468423664153</c:v>
                </c:pt>
                <c:pt idx="25">
                  <c:v>-22.072107574539931</c:v>
                </c:pt>
                <c:pt idx="26">
                  <c:v>-22.072107574539928</c:v>
                </c:pt>
                <c:pt idx="27">
                  <c:v>-21.320468423664153</c:v>
                </c:pt>
                <c:pt idx="28">
                  <c:v>-19.842786291703884</c:v>
                </c:pt>
                <c:pt idx="29">
                  <c:v>-17.689381871378647</c:v>
                </c:pt>
                <c:pt idx="30">
                  <c:v>-14.933586767498696</c:v>
                </c:pt>
                <c:pt idx="31">
                  <c:v>-11.669246277114727</c:v>
                </c:pt>
                <c:pt idx="32">
                  <c:v>-8.0075236004818908</c:v>
                </c:pt>
                <c:pt idx="33">
                  <c:v>-4.0731143116006363</c:v>
                </c:pt>
                <c:pt idx="34">
                  <c:v>-5.4314914834282151E-15</c:v>
                </c:pt>
              </c:numCache>
            </c:numRef>
          </c:yVal>
          <c:smooth val="1"/>
        </c:ser>
        <c:ser>
          <c:idx val="5"/>
          <c:order val="4"/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'Cotes variables'!$S$14:$S$74</c:f>
              <c:numCache>
                <c:formatCode>0.00</c:formatCode>
                <c:ptCount val="61"/>
                <c:pt idx="0">
                  <c:v>3.4440784281210731E-14</c:v>
                </c:pt>
                <c:pt idx="1">
                  <c:v>-8.0215111452474961</c:v>
                </c:pt>
                <c:pt idx="2">
                  <c:v>-15.122077719756492</c:v>
                </c:pt>
                <c:pt idx="3">
                  <c:v>-21.428221792315721</c:v>
                </c:pt>
                <c:pt idx="4">
                  <c:v>-27.055377438820564</c:v>
                </c:pt>
                <c:pt idx="5">
                  <c:v>-32.105348575087007</c:v>
                </c:pt>
                <c:pt idx="6">
                  <c:v>-36.665764461686393</c:v>
                </c:pt>
                <c:pt idx="7">
                  <c:v>-40.810659963792851</c:v>
                </c:pt>
                <c:pt idx="8">
                  <c:v>-44.601563726812394</c:v>
                </c:pt>
                <c:pt idx="9">
                  <c:v>-48.088692762573793</c:v>
                </c:pt>
                <c:pt idx="10">
                  <c:v>-51.312005174227956</c:v>
                </c:pt>
                <c:pt idx="11">
                  <c:v>-54.301957984407331</c:v>
                </c:pt>
                <c:pt idx="12">
                  <c:v>-57.079867026038855</c:v>
                </c:pt>
                <c:pt idx="13">
                  <c:v>-59.657783919300286</c:v>
                </c:pt>
                <c:pt idx="14">
                  <c:v>-62.037802795056606</c:v>
                </c:pt>
                <c:pt idx="15">
                  <c:v>-64.210697150174113</c:v>
                </c:pt>
                <c:pt idx="16">
                  <c:v>-66.153777163729416</c:v>
                </c:pt>
                <c:pt idx="17">
                  <c:v>-67.827867449625174</c:v>
                </c:pt>
                <c:pt idx="18">
                  <c:v>-69.17336153022022</c:v>
                </c:pt>
                <c:pt idx="19">
                  <c:v>-70.105451100016907</c:v>
                </c:pt>
                <c:pt idx="20">
                  <c:v>-70.508901624783022</c:v>
                </c:pt>
                <c:pt idx="21">
                  <c:v>-62.083939954769399</c:v>
                </c:pt>
                <c:pt idx="22">
                  <c:v>-54.051283810463659</c:v>
                </c:pt>
                <c:pt idx="23">
                  <c:v>-46.399645657309463</c:v>
                </c:pt>
                <c:pt idx="24">
                  <c:v>-39.098399724908894</c:v>
                </c:pt>
                <c:pt idx="25">
                  <c:v>-32.105348575087042</c:v>
                </c:pt>
                <c:pt idx="26">
                  <c:v>-25.372038333370256</c:v>
                </c:pt>
                <c:pt idx="27">
                  <c:v>-18.847123955507467</c:v>
                </c:pt>
                <c:pt idx="28">
                  <c:v>-12.478303299226411</c:v>
                </c:pt>
                <c:pt idx="29">
                  <c:v>-6.2132652218336011</c:v>
                </c:pt>
                <c:pt idx="30">
                  <c:v>-1.5902607645075946E-14</c:v>
                </c:pt>
                <c:pt idx="31">
                  <c:v>6.2132652218335691</c:v>
                </c:pt>
                <c:pt idx="32">
                  <c:v>12.478303299226379</c:v>
                </c:pt>
                <c:pt idx="33">
                  <c:v>18.847123955507438</c:v>
                </c:pt>
                <c:pt idx="34">
                  <c:v>25.372038333370224</c:v>
                </c:pt>
                <c:pt idx="35">
                  <c:v>32.105348575087113</c:v>
                </c:pt>
                <c:pt idx="36">
                  <c:v>39.098399724908866</c:v>
                </c:pt>
                <c:pt idx="37">
                  <c:v>46.399645657309435</c:v>
                </c:pt>
                <c:pt idx="38">
                  <c:v>54.05128381046363</c:v>
                </c:pt>
                <c:pt idx="39">
                  <c:v>62.08393995476937</c:v>
                </c:pt>
                <c:pt idx="40">
                  <c:v>70.508901624783022</c:v>
                </c:pt>
                <c:pt idx="41">
                  <c:v>70.105451100016978</c:v>
                </c:pt>
                <c:pt idx="42">
                  <c:v>69.173361530220234</c:v>
                </c:pt>
                <c:pt idx="43">
                  <c:v>67.82786744962516</c:v>
                </c:pt>
                <c:pt idx="44">
                  <c:v>66.153777163729444</c:v>
                </c:pt>
                <c:pt idx="45">
                  <c:v>64.210697150174141</c:v>
                </c:pt>
                <c:pt idx="46">
                  <c:v>62.037802795056621</c:v>
                </c:pt>
                <c:pt idx="47">
                  <c:v>59.657783919300293</c:v>
                </c:pt>
                <c:pt idx="48">
                  <c:v>57.07986702603889</c:v>
                </c:pt>
                <c:pt idx="49">
                  <c:v>54.301957984407409</c:v>
                </c:pt>
                <c:pt idx="50">
                  <c:v>51.312005174227991</c:v>
                </c:pt>
                <c:pt idx="51">
                  <c:v>48.088692762573835</c:v>
                </c:pt>
                <c:pt idx="52">
                  <c:v>44.601563726812444</c:v>
                </c:pt>
                <c:pt idx="53">
                  <c:v>40.810659963792816</c:v>
                </c:pt>
                <c:pt idx="54">
                  <c:v>36.66576446168645</c:v>
                </c:pt>
                <c:pt idx="55">
                  <c:v>32.105348575087163</c:v>
                </c:pt>
                <c:pt idx="56">
                  <c:v>27.055377438820639</c:v>
                </c:pt>
                <c:pt idx="57">
                  <c:v>21.428221792315799</c:v>
                </c:pt>
                <c:pt idx="58">
                  <c:v>15.12207771975657</c:v>
                </c:pt>
                <c:pt idx="59">
                  <c:v>8.0215111452475103</c:v>
                </c:pt>
                <c:pt idx="60">
                  <c:v>5.4390284955306077E-14</c:v>
                </c:pt>
              </c:numCache>
            </c:numRef>
          </c:xVal>
          <c:yVal>
            <c:numRef>
              <c:f>'Cotes variables'!$T$14:$T$74</c:f>
              <c:numCache>
                <c:formatCode>0.00</c:formatCode>
                <c:ptCount val="61"/>
                <c:pt idx="0">
                  <c:v>70.333333333333286</c:v>
                </c:pt>
                <c:pt idx="1">
                  <c:v>65.236247176160248</c:v>
                </c:pt>
                <c:pt idx="2">
                  <c:v>60.060448824906693</c:v>
                </c:pt>
                <c:pt idx="3">
                  <c:v>54.865952107816859</c:v>
                </c:pt>
                <c:pt idx="4">
                  <c:v>49.684039326116093</c:v>
                </c:pt>
                <c:pt idx="5">
                  <c:v>44.524761593426547</c:v>
                </c:pt>
                <c:pt idx="6">
                  <c:v>39.382761971986326</c:v>
                </c:pt>
                <c:pt idx="7">
                  <c:v>34.241496360893677</c:v>
                </c:pt>
                <c:pt idx="8">
                  <c:v>29.076095028296464</c:v>
                </c:pt>
                <c:pt idx="9">
                  <c:v>23.855147074860156</c:v>
                </c:pt>
                <c:pt idx="10">
                  <c:v>18.541666666666629</c:v>
                </c:pt>
                <c:pt idx="11">
                  <c:v>13.093456029743773</c:v>
                </c:pt>
                <c:pt idx="12">
                  <c:v>7.4630397217819215</c:v>
                </c:pt>
                <c:pt idx="13">
                  <c:v>1.5973200934062586</c:v>
                </c:pt>
                <c:pt idx="14">
                  <c:v>-4.5628975129960043</c:v>
                </c:pt>
                <c:pt idx="15">
                  <c:v>-11.083333333333313</c:v>
                </c:pt>
                <c:pt idx="16">
                  <c:v>-18.036375492063105</c:v>
                </c:pt>
                <c:pt idx="17">
                  <c:v>-25.500591623835611</c:v>
                </c:pt>
                <c:pt idx="18">
                  <c:v>-33.559120949141473</c:v>
                </c:pt>
                <c:pt idx="19">
                  <c:v>-42.296291159555764</c:v>
                </c:pt>
                <c:pt idx="20">
                  <c:v>-51.791666666666572</c:v>
                </c:pt>
                <c:pt idx="21">
                  <c:v>-56.189956016604491</c:v>
                </c:pt>
                <c:pt idx="22">
                  <c:v>-59.751327875765199</c:v>
                </c:pt>
                <c:pt idx="23">
                  <c:v>-62.615360483981142</c:v>
                </c:pt>
                <c:pt idx="24">
                  <c:v>-64.897663834053006</c:v>
                </c:pt>
                <c:pt idx="25">
                  <c:v>-66.69142826009319</c:v>
                </c:pt>
                <c:pt idx="26">
                  <c:v>-68.069864458990224</c:v>
                </c:pt>
                <c:pt idx="27">
                  <c:v>-69.088816454299959</c:v>
                </c:pt>
                <c:pt idx="28">
                  <c:v>-69.789134750078347</c:v>
                </c:pt>
                <c:pt idx="29">
                  <c:v>-70.198603104603862</c:v>
                </c:pt>
                <c:pt idx="30">
                  <c:v>-70.333333333333286</c:v>
                </c:pt>
                <c:pt idx="31">
                  <c:v>-70.198603104603876</c:v>
                </c:pt>
                <c:pt idx="32">
                  <c:v>-69.789134750078347</c:v>
                </c:pt>
                <c:pt idx="33">
                  <c:v>-69.088816454299973</c:v>
                </c:pt>
                <c:pt idx="34">
                  <c:v>-68.069864458990253</c:v>
                </c:pt>
                <c:pt idx="35">
                  <c:v>-66.691428260093161</c:v>
                </c:pt>
                <c:pt idx="36">
                  <c:v>-64.897663834053034</c:v>
                </c:pt>
                <c:pt idx="37">
                  <c:v>-62.615360483981185</c:v>
                </c:pt>
                <c:pt idx="38">
                  <c:v>-59.751327875765242</c:v>
                </c:pt>
                <c:pt idx="39">
                  <c:v>-56.18995601660454</c:v>
                </c:pt>
                <c:pt idx="40">
                  <c:v>-51.791666666666636</c:v>
                </c:pt>
                <c:pt idx="41">
                  <c:v>-42.296291159555693</c:v>
                </c:pt>
                <c:pt idx="42">
                  <c:v>-33.559120949141537</c:v>
                </c:pt>
                <c:pt idx="43">
                  <c:v>-25.500591623835788</c:v>
                </c:pt>
                <c:pt idx="44">
                  <c:v>-18.036375492063161</c:v>
                </c:pt>
                <c:pt idx="45">
                  <c:v>-11.083333333333368</c:v>
                </c:pt>
                <c:pt idx="46">
                  <c:v>-4.5628975129960576</c:v>
                </c:pt>
                <c:pt idx="47">
                  <c:v>1.5973200934063119</c:v>
                </c:pt>
                <c:pt idx="48">
                  <c:v>7.4630397217818718</c:v>
                </c:pt>
                <c:pt idx="49">
                  <c:v>13.093456029743628</c:v>
                </c:pt>
                <c:pt idx="50">
                  <c:v>18.541666666666586</c:v>
                </c:pt>
                <c:pt idx="51">
                  <c:v>23.855147074860113</c:v>
                </c:pt>
                <c:pt idx="52">
                  <c:v>29.076095028296429</c:v>
                </c:pt>
                <c:pt idx="53">
                  <c:v>34.241496360893713</c:v>
                </c:pt>
                <c:pt idx="54">
                  <c:v>39.382761971986291</c:v>
                </c:pt>
                <c:pt idx="55">
                  <c:v>44.524761593426462</c:v>
                </c:pt>
                <c:pt idx="56">
                  <c:v>49.684039326116071</c:v>
                </c:pt>
                <c:pt idx="57">
                  <c:v>54.865952107816845</c:v>
                </c:pt>
                <c:pt idx="58">
                  <c:v>60.060448824906679</c:v>
                </c:pt>
                <c:pt idx="59">
                  <c:v>65.236247176160248</c:v>
                </c:pt>
                <c:pt idx="60">
                  <c:v>70.333333333333286</c:v>
                </c:pt>
              </c:numCache>
            </c:numRef>
          </c:yVal>
        </c:ser>
        <c:axId val="158855168"/>
        <c:axId val="158856704"/>
      </c:scatterChart>
      <c:valAx>
        <c:axId val="158855168"/>
        <c:scaling>
          <c:orientation val="minMax"/>
          <c:max val="110"/>
          <c:min val="-110"/>
        </c:scaling>
        <c:axPos val="b"/>
        <c:numFmt formatCode="0.00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8856704"/>
        <c:crosses val="autoZero"/>
        <c:crossBetween val="midCat"/>
      </c:valAx>
      <c:valAx>
        <c:axId val="158856704"/>
        <c:scaling>
          <c:orientation val="minMax"/>
          <c:max val="90"/>
          <c:min val="-90"/>
        </c:scaling>
        <c:axPos val="l"/>
        <c:numFmt formatCode="0.00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8855168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1.8963337547408345E-2"/>
          <c:y val="2.4549918166939442E-2"/>
          <c:w val="0.96333754740834387"/>
          <c:h val="0.95253682487725044"/>
        </c:manualLayout>
      </c:layout>
      <c:scatterChart>
        <c:scatterStyle val="smoothMarker"/>
        <c:ser>
          <c:idx val="2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Paramétré!$K$69:$K$129</c:f>
              <c:numCache>
                <c:formatCode>0.00</c:formatCode>
                <c:ptCount val="61"/>
                <c:pt idx="0">
                  <c:v>-1.6538162172770718</c:v>
                </c:pt>
                <c:pt idx="1">
                  <c:v>-4.9433290952713609</c:v>
                </c:pt>
                <c:pt idx="2">
                  <c:v>-8.1786818252396838</c:v>
                </c:pt>
                <c:pt idx="3">
                  <c:v>-11.324427205631533</c:v>
                </c:pt>
                <c:pt idx="4">
                  <c:v>-14.346099791769687</c:v>
                </c:pt>
                <c:pt idx="5">
                  <c:v>-17.210593506474879</c:v>
                </c:pt>
                <c:pt idx="6">
                  <c:v>-19.886524357174899</c:v>
                </c:pt>
                <c:pt idx="7">
                  <c:v>-22.344574285494943</c:v>
                </c:pt>
                <c:pt idx="8">
                  <c:v>-24.557812382040293</c:v>
                </c:pt>
                <c:pt idx="9">
                  <c:v>-26.501989947075419</c:v>
                </c:pt>
                <c:pt idx="10">
                  <c:v>-28.155806164352423</c:v>
                </c:pt>
                <c:pt idx="11">
                  <c:v>-29.501141477311581</c:v>
                </c:pt>
                <c:pt idx="12">
                  <c:v>-30.523256110734565</c:v>
                </c:pt>
                <c:pt idx="13">
                  <c:v>-31.210951562806354</c:v>
                </c:pt>
                <c:pt idx="14">
                  <c:v>-31.556693298244529</c:v>
                </c:pt>
                <c:pt idx="15">
                  <c:v>-31.556693298244525</c:v>
                </c:pt>
                <c:pt idx="16">
                  <c:v>-31.21095156280634</c:v>
                </c:pt>
                <c:pt idx="17">
                  <c:v>-30.52325611073454</c:v>
                </c:pt>
                <c:pt idx="18">
                  <c:v>-29.501141477311549</c:v>
                </c:pt>
                <c:pt idx="19">
                  <c:v>-28.155806164352381</c:v>
                </c:pt>
                <c:pt idx="20">
                  <c:v>-26.501989947075369</c:v>
                </c:pt>
                <c:pt idx="21">
                  <c:v>-24.557812382040236</c:v>
                </c:pt>
                <c:pt idx="22">
                  <c:v>-22.344574285494879</c:v>
                </c:pt>
                <c:pt idx="23">
                  <c:v>-19.886524357174828</c:v>
                </c:pt>
                <c:pt idx="24">
                  <c:v>-17.210593506474801</c:v>
                </c:pt>
                <c:pt idx="25">
                  <c:v>-14.346099791769607</c:v>
                </c:pt>
                <c:pt idx="26">
                  <c:v>-11.324427205631448</c:v>
                </c:pt>
                <c:pt idx="27">
                  <c:v>-8.1786818252395985</c:v>
                </c:pt>
                <c:pt idx="28">
                  <c:v>-4.9433290952712721</c:v>
                </c:pt>
                <c:pt idx="29">
                  <c:v>-1.6538162172769828</c:v>
                </c:pt>
                <c:pt idx="30">
                  <c:v>1.6538162172770861</c:v>
                </c:pt>
                <c:pt idx="31">
                  <c:v>4.9433290952713183</c:v>
                </c:pt>
                <c:pt idx="32">
                  <c:v>8.178681825239698</c:v>
                </c:pt>
                <c:pt idx="33">
                  <c:v>11.324427205631546</c:v>
                </c:pt>
                <c:pt idx="34">
                  <c:v>14.346099791769701</c:v>
                </c:pt>
                <c:pt idx="35">
                  <c:v>17.210593506474897</c:v>
                </c:pt>
                <c:pt idx="36">
                  <c:v>19.886524357174917</c:v>
                </c:pt>
                <c:pt idx="37">
                  <c:v>22.344574285494964</c:v>
                </c:pt>
                <c:pt idx="38">
                  <c:v>24.557812382040314</c:v>
                </c:pt>
                <c:pt idx="39">
                  <c:v>26.50198994707544</c:v>
                </c:pt>
                <c:pt idx="40">
                  <c:v>28.155806164352441</c:v>
                </c:pt>
                <c:pt idx="41">
                  <c:v>29.501141477311599</c:v>
                </c:pt>
                <c:pt idx="42">
                  <c:v>30.523256110734582</c:v>
                </c:pt>
                <c:pt idx="43">
                  <c:v>31.210951562806375</c:v>
                </c:pt>
                <c:pt idx="44">
                  <c:v>31.55669329824455</c:v>
                </c:pt>
                <c:pt idx="45">
                  <c:v>31.556693298244546</c:v>
                </c:pt>
                <c:pt idx="46">
                  <c:v>31.210951562806361</c:v>
                </c:pt>
                <c:pt idx="47">
                  <c:v>30.523256110734561</c:v>
                </c:pt>
                <c:pt idx="48">
                  <c:v>29.50114147731157</c:v>
                </c:pt>
                <c:pt idx="49">
                  <c:v>28.155806164352406</c:v>
                </c:pt>
                <c:pt idx="50">
                  <c:v>26.501989947075362</c:v>
                </c:pt>
                <c:pt idx="51">
                  <c:v>24.557812382040261</c:v>
                </c:pt>
                <c:pt idx="52">
                  <c:v>22.344574285494865</c:v>
                </c:pt>
                <c:pt idx="53">
                  <c:v>19.886524357174853</c:v>
                </c:pt>
                <c:pt idx="54">
                  <c:v>17.210593506474826</c:v>
                </c:pt>
                <c:pt idx="55">
                  <c:v>14.346099791769628</c:v>
                </c:pt>
                <c:pt idx="56">
                  <c:v>11.324427205631418</c:v>
                </c:pt>
                <c:pt idx="57">
                  <c:v>8.1786818252396198</c:v>
                </c:pt>
                <c:pt idx="58">
                  <c:v>4.9433290952712392</c:v>
                </c:pt>
                <c:pt idx="59">
                  <c:v>1.653816217277005</c:v>
                </c:pt>
                <c:pt idx="60">
                  <c:v>-1.6538162172770638</c:v>
                </c:pt>
              </c:numCache>
            </c:numRef>
          </c:xVal>
          <c:yVal>
            <c:numRef>
              <c:f>Paramétré!$L$69:$L$129</c:f>
              <c:numCache>
                <c:formatCode>0.00</c:formatCode>
                <c:ptCount val="61"/>
                <c:pt idx="0">
                  <c:v>21.023359964911201</c:v>
                </c:pt>
                <c:pt idx="1">
                  <c:v>20.677618229473005</c:v>
                </c:pt>
                <c:pt idx="2">
                  <c:v>19.989922777401215</c:v>
                </c:pt>
                <c:pt idx="3">
                  <c:v>18.967808143978221</c:v>
                </c:pt>
                <c:pt idx="4">
                  <c:v>17.622472831019081</c:v>
                </c:pt>
                <c:pt idx="5">
                  <c:v>15.968656613742045</c:v>
                </c:pt>
                <c:pt idx="6">
                  <c:v>14.024479048706912</c:v>
                </c:pt>
                <c:pt idx="7">
                  <c:v>11.811240952161516</c:v>
                </c:pt>
                <c:pt idx="8">
                  <c:v>9.3531910238415037</c:v>
                </c:pt>
                <c:pt idx="9">
                  <c:v>6.6772601731414767</c:v>
                </c:pt>
                <c:pt idx="10">
                  <c:v>3.8127664584363288</c:v>
                </c:pt>
                <c:pt idx="11">
                  <c:v>0.79109387229812</c:v>
                </c:pt>
                <c:pt idx="12">
                  <c:v>-2.3546515080937294</c:v>
                </c:pt>
                <c:pt idx="13">
                  <c:v>-5.5900042380621109</c:v>
                </c:pt>
                <c:pt idx="14">
                  <c:v>-8.8795171160563449</c:v>
                </c:pt>
                <c:pt idx="15">
                  <c:v>-12.187149550610414</c:v>
                </c:pt>
                <c:pt idx="16">
                  <c:v>-15.476662428604646</c:v>
                </c:pt>
                <c:pt idx="17">
                  <c:v>-18.712015158573024</c:v>
                </c:pt>
                <c:pt idx="18">
                  <c:v>-21.857760538964875</c:v>
                </c:pt>
                <c:pt idx="19">
                  <c:v>-24.879433125103077</c:v>
                </c:pt>
                <c:pt idx="20">
                  <c:v>-27.743926839808221</c:v>
                </c:pt>
                <c:pt idx="21">
                  <c:v>-30.419857690508241</c:v>
                </c:pt>
                <c:pt idx="22">
                  <c:v>-32.877907618828246</c:v>
                </c:pt>
                <c:pt idx="23">
                  <c:v>-35.091145715373642</c:v>
                </c:pt>
                <c:pt idx="24">
                  <c:v>-37.035323280408761</c:v>
                </c:pt>
                <c:pt idx="25">
                  <c:v>-38.689139497685794</c:v>
                </c:pt>
                <c:pt idx="26">
                  <c:v>-40.034474810644923</c:v>
                </c:pt>
                <c:pt idx="27">
                  <c:v>-41.05658944406791</c:v>
                </c:pt>
                <c:pt idx="28">
                  <c:v>-41.744284896139689</c:v>
                </c:pt>
                <c:pt idx="29">
                  <c:v>-42.090026631577871</c:v>
                </c:pt>
                <c:pt idx="30">
                  <c:v>-42.090026631577871</c:v>
                </c:pt>
                <c:pt idx="31">
                  <c:v>-41.744284896139689</c:v>
                </c:pt>
                <c:pt idx="32">
                  <c:v>-41.056589444067882</c:v>
                </c:pt>
                <c:pt idx="33">
                  <c:v>-40.034474810644895</c:v>
                </c:pt>
                <c:pt idx="34">
                  <c:v>-38.689139497685758</c:v>
                </c:pt>
                <c:pt idx="35">
                  <c:v>-37.035323280408718</c:v>
                </c:pt>
                <c:pt idx="36">
                  <c:v>-35.091145715373585</c:v>
                </c:pt>
                <c:pt idx="37">
                  <c:v>-32.877907618828189</c:v>
                </c:pt>
                <c:pt idx="38">
                  <c:v>-30.419857690508174</c:v>
                </c:pt>
                <c:pt idx="39">
                  <c:v>-27.74392683980815</c:v>
                </c:pt>
                <c:pt idx="40">
                  <c:v>-24.879433125103002</c:v>
                </c:pt>
                <c:pt idx="41">
                  <c:v>-21.857760538964794</c:v>
                </c:pt>
                <c:pt idx="42">
                  <c:v>-18.712015158572946</c:v>
                </c:pt>
                <c:pt idx="43">
                  <c:v>-15.476662428604563</c:v>
                </c:pt>
                <c:pt idx="44">
                  <c:v>-12.187149550610329</c:v>
                </c:pt>
                <c:pt idx="45">
                  <c:v>-8.8795171160562596</c:v>
                </c:pt>
                <c:pt idx="46">
                  <c:v>-5.5900042380620274</c:v>
                </c:pt>
                <c:pt idx="47">
                  <c:v>-2.3546515080936494</c:v>
                </c:pt>
                <c:pt idx="48">
                  <c:v>0.79109387229819994</c:v>
                </c:pt>
                <c:pt idx="49">
                  <c:v>3.8127664584364052</c:v>
                </c:pt>
                <c:pt idx="50">
                  <c:v>6.6772601731415939</c:v>
                </c:pt>
                <c:pt idx="51">
                  <c:v>9.3531910238415676</c:v>
                </c:pt>
                <c:pt idx="52">
                  <c:v>11.811240952161615</c:v>
                </c:pt>
                <c:pt idx="53">
                  <c:v>14.024479048706965</c:v>
                </c:pt>
                <c:pt idx="54">
                  <c:v>15.968656613742091</c:v>
                </c:pt>
                <c:pt idx="55">
                  <c:v>17.62247283101912</c:v>
                </c:pt>
                <c:pt idx="56">
                  <c:v>18.967808143978274</c:v>
                </c:pt>
                <c:pt idx="57">
                  <c:v>19.989922777401237</c:v>
                </c:pt>
                <c:pt idx="58">
                  <c:v>20.67761822947303</c:v>
                </c:pt>
                <c:pt idx="59">
                  <c:v>21.023359964911204</c:v>
                </c:pt>
                <c:pt idx="60">
                  <c:v>21.023359964911201</c:v>
                </c:pt>
              </c:numCache>
            </c:numRef>
          </c:yVal>
          <c:smooth val="1"/>
        </c:ser>
        <c:ser>
          <c:idx val="3"/>
          <c:order val="1"/>
          <c:spPr>
            <a:ln w="381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Paramétré!$D$66:$D$156</c:f>
              <c:numCache>
                <c:formatCode>0.00</c:formatCode>
                <c:ptCount val="91"/>
                <c:pt idx="0">
                  <c:v>88.733333333334429</c:v>
                </c:pt>
                <c:pt idx="1">
                  <c:v>88.312663458048775</c:v>
                </c:pt>
                <c:pt idx="2">
                  <c:v>87.061641796093951</c:v>
                </c:pt>
                <c:pt idx="3">
                  <c:v>85.012788051467453</c:v>
                </c:pt>
                <c:pt idx="4">
                  <c:v>82.218840342690896</c:v>
                </c:pt>
                <c:pt idx="5">
                  <c:v>78.750629612125735</c:v>
                </c:pt>
                <c:pt idx="6">
                  <c:v>74.694233795068499</c:v>
                </c:pt>
                <c:pt idx="7">
                  <c:v>70.147534907988344</c:v>
                </c:pt>
                <c:pt idx="8">
                  <c:v>65.21632797301416</c:v>
                </c:pt>
                <c:pt idx="9">
                  <c:v>60.010149952705667</c:v>
                </c:pt>
                <c:pt idx="10">
                  <c:v>54.638008785238256</c:v>
                </c:pt>
                <c:pt idx="11">
                  <c:v>49.204196666170013</c:v>
                </c:pt>
                <c:pt idx="12">
                  <c:v>43.80436774318067</c:v>
                </c:pt>
                <c:pt idx="13">
                  <c:v>38.522048549965092</c:v>
                </c:pt>
                <c:pt idx="14">
                  <c:v>33.425730323683595</c:v>
                </c:pt>
                <c:pt idx="15">
                  <c:v>28.566666666667221</c:v>
                </c:pt>
                <c:pt idx="16">
                  <c:v>23.977468951176917</c:v>
                </c:pt>
                <c:pt idx="17">
                  <c:v>19.671556784622659</c:v>
                </c:pt>
                <c:pt idx="18">
                  <c:v>15.643483286038444</c:v>
                </c:pt>
                <c:pt idx="19">
                  <c:v>11.870116515580982</c:v>
                </c:pt>
                <c:pt idx="20">
                  <c:v>8.3126208268874784</c:v>
                </c:pt>
                <c:pt idx="21">
                  <c:v>4.9191468201145003</c:v>
                </c:pt>
                <c:pt idx="22">
                  <c:v>1.6281074957163311</c:v>
                </c:pt>
                <c:pt idx="23">
                  <c:v>-1.6281074957163264</c:v>
                </c:pt>
                <c:pt idx="24">
                  <c:v>-4.9191468201145039</c:v>
                </c:pt>
                <c:pt idx="25">
                  <c:v>-8.3126208268874802</c:v>
                </c:pt>
                <c:pt idx="26">
                  <c:v>-11.870116515580982</c:v>
                </c:pt>
                <c:pt idx="27">
                  <c:v>-15.643483286038448</c:v>
                </c:pt>
                <c:pt idx="28">
                  <c:v>-19.671556784622677</c:v>
                </c:pt>
                <c:pt idx="29">
                  <c:v>-23.977468951176924</c:v>
                </c:pt>
                <c:pt idx="30">
                  <c:v>-28.566666666667199</c:v>
                </c:pt>
                <c:pt idx="31">
                  <c:v>-33.425730323683581</c:v>
                </c:pt>
                <c:pt idx="32">
                  <c:v>-38.522048549965078</c:v>
                </c:pt>
                <c:pt idx="33">
                  <c:v>-43.804367743180656</c:v>
                </c:pt>
                <c:pt idx="34">
                  <c:v>-49.204196666169999</c:v>
                </c:pt>
                <c:pt idx="35">
                  <c:v>-54.638008785238235</c:v>
                </c:pt>
                <c:pt idx="36">
                  <c:v>-60.010149952705646</c:v>
                </c:pt>
                <c:pt idx="37">
                  <c:v>-65.216327973014145</c:v>
                </c:pt>
                <c:pt idx="38">
                  <c:v>-70.147534907988316</c:v>
                </c:pt>
                <c:pt idx="39">
                  <c:v>-74.694233795068484</c:v>
                </c:pt>
                <c:pt idx="40">
                  <c:v>-78.750629612125721</c:v>
                </c:pt>
                <c:pt idx="41">
                  <c:v>-82.218840342690882</c:v>
                </c:pt>
                <c:pt idx="42">
                  <c:v>-85.012788051467453</c:v>
                </c:pt>
                <c:pt idx="43">
                  <c:v>-87.061641796093951</c:v>
                </c:pt>
                <c:pt idx="44">
                  <c:v>-88.312663458048775</c:v>
                </c:pt>
                <c:pt idx="45">
                  <c:v>-88.733333333334429</c:v>
                </c:pt>
                <c:pt idx="46">
                  <c:v>-88.312663458048775</c:v>
                </c:pt>
                <c:pt idx="47">
                  <c:v>-87.061641796093966</c:v>
                </c:pt>
                <c:pt idx="48">
                  <c:v>-85.012788051467467</c:v>
                </c:pt>
                <c:pt idx="49">
                  <c:v>-82.218840342690925</c:v>
                </c:pt>
                <c:pt idx="50">
                  <c:v>-78.750629612125749</c:v>
                </c:pt>
                <c:pt idx="51">
                  <c:v>-74.694233795068541</c:v>
                </c:pt>
                <c:pt idx="52">
                  <c:v>-70.147534907988344</c:v>
                </c:pt>
                <c:pt idx="53">
                  <c:v>-65.216327973014174</c:v>
                </c:pt>
                <c:pt idx="54">
                  <c:v>-60.010149952705696</c:v>
                </c:pt>
                <c:pt idx="55">
                  <c:v>-54.638008785238263</c:v>
                </c:pt>
                <c:pt idx="56">
                  <c:v>-49.204196666170006</c:v>
                </c:pt>
                <c:pt idx="57">
                  <c:v>-43.804367743180698</c:v>
                </c:pt>
                <c:pt idx="58">
                  <c:v>-38.522048549965078</c:v>
                </c:pt>
                <c:pt idx="59">
                  <c:v>-33.425730323683581</c:v>
                </c:pt>
                <c:pt idx="60">
                  <c:v>-28.566666666667249</c:v>
                </c:pt>
                <c:pt idx="61">
                  <c:v>-23.977468951176878</c:v>
                </c:pt>
                <c:pt idx="62">
                  <c:v>-19.67155678462268</c:v>
                </c:pt>
                <c:pt idx="63">
                  <c:v>-15.643483286038389</c:v>
                </c:pt>
                <c:pt idx="64">
                  <c:v>-11.870116515580953</c:v>
                </c:pt>
                <c:pt idx="65">
                  <c:v>-8.3126208268875104</c:v>
                </c:pt>
                <c:pt idx="66">
                  <c:v>-4.919146820114471</c:v>
                </c:pt>
                <c:pt idx="67">
                  <c:v>-1.6281074957163535</c:v>
                </c:pt>
                <c:pt idx="68">
                  <c:v>1.6281074957163735</c:v>
                </c:pt>
                <c:pt idx="69">
                  <c:v>4.9191468201144879</c:v>
                </c:pt>
                <c:pt idx="70">
                  <c:v>8.3126208268874731</c:v>
                </c:pt>
                <c:pt idx="71">
                  <c:v>11.870116515580966</c:v>
                </c:pt>
                <c:pt idx="72">
                  <c:v>15.643483286038446</c:v>
                </c:pt>
                <c:pt idx="73">
                  <c:v>19.671556784622673</c:v>
                </c:pt>
                <c:pt idx="74">
                  <c:v>23.977468951176913</c:v>
                </c:pt>
                <c:pt idx="75">
                  <c:v>28.566666666667221</c:v>
                </c:pt>
                <c:pt idx="76">
                  <c:v>33.425730323683538</c:v>
                </c:pt>
                <c:pt idx="77">
                  <c:v>38.522048549965099</c:v>
                </c:pt>
                <c:pt idx="78">
                  <c:v>43.804367743180606</c:v>
                </c:pt>
                <c:pt idx="79">
                  <c:v>49.204196666169956</c:v>
                </c:pt>
                <c:pt idx="80">
                  <c:v>54.638008785238213</c:v>
                </c:pt>
                <c:pt idx="81">
                  <c:v>60.010149952705575</c:v>
                </c:pt>
                <c:pt idx="82">
                  <c:v>65.216327973014131</c:v>
                </c:pt>
                <c:pt idx="83">
                  <c:v>70.147534907988316</c:v>
                </c:pt>
                <c:pt idx="84">
                  <c:v>74.694233795068513</c:v>
                </c:pt>
                <c:pt idx="85">
                  <c:v>78.750629612125678</c:v>
                </c:pt>
                <c:pt idx="86">
                  <c:v>82.218840342690882</c:v>
                </c:pt>
                <c:pt idx="87">
                  <c:v>85.012788051467425</c:v>
                </c:pt>
                <c:pt idx="88">
                  <c:v>87.061641796093923</c:v>
                </c:pt>
                <c:pt idx="89">
                  <c:v>88.312663458048775</c:v>
                </c:pt>
                <c:pt idx="90">
                  <c:v>88.733333333334429</c:v>
                </c:pt>
              </c:numCache>
            </c:numRef>
          </c:xVal>
          <c:yVal>
            <c:numRef>
              <c:f>Paramétré!$E$66:$E$156</c:f>
              <c:numCache>
                <c:formatCode>0.00</c:formatCode>
                <c:ptCount val="91"/>
                <c:pt idx="0">
                  <c:v>0</c:v>
                </c:pt>
                <c:pt idx="1">
                  <c:v>7.6449593900710733</c:v>
                </c:pt>
                <c:pt idx="2">
                  <c:v>15.1676291354757</c:v>
                </c:pt>
                <c:pt idx="3">
                  <c:v>22.450032212763055</c:v>
                </c:pt>
                <c:pt idx="4">
                  <c:v>29.382633386584857</c:v>
                </c:pt>
                <c:pt idx="5">
                  <c:v>35.868109461263757</c:v>
                </c:pt>
                <c:pt idx="6">
                  <c:v>41.824600793503635</c:v>
                </c:pt>
                <c:pt idx="7">
                  <c:v>47.188306841069661</c:v>
                </c:pt>
                <c:pt idx="8">
                  <c:v>51.915317094249687</c:v>
                </c:pt>
                <c:pt idx="9">
                  <c:v>55.982602034247662</c:v>
                </c:pt>
                <c:pt idx="10">
                  <c:v>59.388125330684161</c:v>
                </c:pt>
                <c:pt idx="11">
                  <c:v>62.150076731589571</c:v>
                </c:pt>
                <c:pt idx="12">
                  <c:v>64.305263343147089</c:v>
                </c:pt>
                <c:pt idx="13">
                  <c:v>65.906733572444949</c:v>
                </c:pt>
                <c:pt idx="14">
                  <c:v>67.02074131708558</c:v>
                </c:pt>
                <c:pt idx="15">
                  <c:v>67.723186575944055</c:v>
                </c:pt>
                <c:pt idx="16">
                  <c:v>68.095691277315453</c:v>
                </c:pt>
                <c:pt idx="17">
                  <c:v>68.22148478672537</c:v>
                </c:pt>
                <c:pt idx="18">
                  <c:v>68.181281583468007</c:v>
                </c:pt>
                <c:pt idx="19">
                  <c:v>68.049333633088779</c:v>
                </c:pt>
                <c:pt idx="20">
                  <c:v>67.889832032359664</c:v>
                </c:pt>
                <c:pt idx="21">
                  <c:v>67.753816912824448</c:v>
                </c:pt>
                <c:pt idx="22">
                  <c:v>67.676732041681902</c:v>
                </c:pt>
                <c:pt idx="23">
                  <c:v>67.676732041681902</c:v>
                </c:pt>
                <c:pt idx="24">
                  <c:v>67.753816912824448</c:v>
                </c:pt>
                <c:pt idx="25">
                  <c:v>67.889832032359649</c:v>
                </c:pt>
                <c:pt idx="26">
                  <c:v>68.049333633088764</c:v>
                </c:pt>
                <c:pt idx="27">
                  <c:v>68.181281583467992</c:v>
                </c:pt>
                <c:pt idx="28">
                  <c:v>68.221484786725355</c:v>
                </c:pt>
                <c:pt idx="29">
                  <c:v>68.095691277315439</c:v>
                </c:pt>
                <c:pt idx="30">
                  <c:v>67.723186575944041</c:v>
                </c:pt>
                <c:pt idx="31">
                  <c:v>67.020741317085566</c:v>
                </c:pt>
                <c:pt idx="32">
                  <c:v>65.906733572444935</c:v>
                </c:pt>
                <c:pt idx="33">
                  <c:v>64.305263343147089</c:v>
                </c:pt>
                <c:pt idx="34">
                  <c:v>62.15007673158955</c:v>
                </c:pt>
                <c:pt idx="35">
                  <c:v>59.388125330684176</c:v>
                </c:pt>
                <c:pt idx="36">
                  <c:v>55.98260203424767</c:v>
                </c:pt>
                <c:pt idx="37">
                  <c:v>51.915317094249687</c:v>
                </c:pt>
                <c:pt idx="38">
                  <c:v>47.188306841069682</c:v>
                </c:pt>
                <c:pt idx="39">
                  <c:v>41.824600793503663</c:v>
                </c:pt>
                <c:pt idx="40">
                  <c:v>35.868109461263771</c:v>
                </c:pt>
                <c:pt idx="41">
                  <c:v>29.382633386584875</c:v>
                </c:pt>
                <c:pt idx="42">
                  <c:v>22.450032212763062</c:v>
                </c:pt>
                <c:pt idx="43">
                  <c:v>15.1676291354757</c:v>
                </c:pt>
                <c:pt idx="44">
                  <c:v>7.6449593900711079</c:v>
                </c:pt>
                <c:pt idx="45">
                  <c:v>-2.12756461753786E-14</c:v>
                </c:pt>
                <c:pt idx="46">
                  <c:v>-7.6449593900710084</c:v>
                </c:pt>
                <c:pt idx="47">
                  <c:v>-15.167629135475655</c:v>
                </c:pt>
                <c:pt idx="48">
                  <c:v>-22.45003221276302</c:v>
                </c:pt>
                <c:pt idx="49">
                  <c:v>-29.382633386584793</c:v>
                </c:pt>
                <c:pt idx="50">
                  <c:v>-35.868109461263742</c:v>
                </c:pt>
                <c:pt idx="51">
                  <c:v>-41.824600793503606</c:v>
                </c:pt>
                <c:pt idx="52">
                  <c:v>-47.188306841069661</c:v>
                </c:pt>
                <c:pt idx="53">
                  <c:v>-51.91531709424968</c:v>
                </c:pt>
                <c:pt idx="54">
                  <c:v>-55.982602034247662</c:v>
                </c:pt>
                <c:pt idx="55">
                  <c:v>-59.388125330684169</c:v>
                </c:pt>
                <c:pt idx="56">
                  <c:v>-62.150076731589593</c:v>
                </c:pt>
                <c:pt idx="57">
                  <c:v>-64.305263343147089</c:v>
                </c:pt>
                <c:pt idx="58">
                  <c:v>-65.906733572444978</c:v>
                </c:pt>
                <c:pt idx="59">
                  <c:v>-67.020741317085609</c:v>
                </c:pt>
                <c:pt idx="60">
                  <c:v>-67.723186575944055</c:v>
                </c:pt>
                <c:pt idx="61">
                  <c:v>-68.095691277315467</c:v>
                </c:pt>
                <c:pt idx="62">
                  <c:v>-68.22148478672537</c:v>
                </c:pt>
                <c:pt idx="63">
                  <c:v>-68.181281583468021</c:v>
                </c:pt>
                <c:pt idx="64">
                  <c:v>-68.049333633088793</c:v>
                </c:pt>
                <c:pt idx="65">
                  <c:v>-67.889832032359678</c:v>
                </c:pt>
                <c:pt idx="66">
                  <c:v>-67.753816912824462</c:v>
                </c:pt>
                <c:pt idx="67">
                  <c:v>-67.676732041681888</c:v>
                </c:pt>
                <c:pt idx="68">
                  <c:v>-67.676732041681902</c:v>
                </c:pt>
                <c:pt idx="69">
                  <c:v>-67.753816912824448</c:v>
                </c:pt>
                <c:pt idx="70">
                  <c:v>-67.889832032359649</c:v>
                </c:pt>
                <c:pt idx="71">
                  <c:v>-68.049333633088764</c:v>
                </c:pt>
                <c:pt idx="72">
                  <c:v>-68.181281583467978</c:v>
                </c:pt>
                <c:pt idx="73">
                  <c:v>-68.221484786725327</c:v>
                </c:pt>
                <c:pt idx="74">
                  <c:v>-68.095691277315424</c:v>
                </c:pt>
                <c:pt idx="75">
                  <c:v>-67.723186575944027</c:v>
                </c:pt>
                <c:pt idx="76">
                  <c:v>-67.020741317085566</c:v>
                </c:pt>
                <c:pt idx="77">
                  <c:v>-65.906733572444921</c:v>
                </c:pt>
                <c:pt idx="78">
                  <c:v>-64.305263343147089</c:v>
                </c:pt>
                <c:pt idx="79">
                  <c:v>-62.150076731589571</c:v>
                </c:pt>
                <c:pt idx="80">
                  <c:v>-59.388125330684183</c:v>
                </c:pt>
                <c:pt idx="81">
                  <c:v>-55.982602034247719</c:v>
                </c:pt>
                <c:pt idx="82">
                  <c:v>-51.915317094249687</c:v>
                </c:pt>
                <c:pt idx="83">
                  <c:v>-47.188306841069661</c:v>
                </c:pt>
                <c:pt idx="84">
                  <c:v>-41.824600793503635</c:v>
                </c:pt>
                <c:pt idx="85">
                  <c:v>-35.868109461263828</c:v>
                </c:pt>
                <c:pt idx="86">
                  <c:v>-29.382633386584857</c:v>
                </c:pt>
                <c:pt idx="87">
                  <c:v>-22.450032212763137</c:v>
                </c:pt>
                <c:pt idx="88">
                  <c:v>-15.167629135475764</c:v>
                </c:pt>
                <c:pt idx="89">
                  <c:v>-7.6449593900711195</c:v>
                </c:pt>
                <c:pt idx="90">
                  <c:v>4.2551292350757201E-14</c:v>
                </c:pt>
              </c:numCache>
            </c:numRef>
          </c:yVal>
          <c:smooth val="1"/>
        </c:ser>
        <c:ser>
          <c:idx val="1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Paramétré!$H$69:$H$129</c:f>
              <c:numCache>
                <c:formatCode>0.0</c:formatCode>
                <c:ptCount val="61"/>
                <c:pt idx="0">
                  <c:v>21.066666666666666</c:v>
                </c:pt>
                <c:pt idx="1">
                  <c:v>20.807301041870904</c:v>
                </c:pt>
                <c:pt idx="2">
                  <c:v>20.035590609951235</c:v>
                </c:pt>
                <c:pt idx="3">
                  <c:v>18.770537442901617</c:v>
                </c:pt>
                <c:pt idx="4">
                  <c:v>17.04329134816556</c:v>
                </c:pt>
                <c:pt idx="5">
                  <c:v>14.896382856996603</c:v>
                </c:pt>
                <c:pt idx="6">
                  <c:v>12.3826759816281</c:v>
                </c:pt>
                <c:pt idx="7">
                  <c:v>9.5640665278464532</c:v>
                </c:pt>
                <c:pt idx="8">
                  <c:v>6.5099580148322262</c:v>
                </c:pt>
                <c:pt idx="9">
                  <c:v>3.2955527301808649</c:v>
                </c:pt>
                <c:pt idx="10">
                  <c:v>1.2904897058370797E-15</c:v>
                </c:pt>
                <c:pt idx="11">
                  <c:v>-3.2955527301808578</c:v>
                </c:pt>
                <c:pt idx="12">
                  <c:v>-6.5099580148322236</c:v>
                </c:pt>
                <c:pt idx="13">
                  <c:v>-9.5640665278464496</c:v>
                </c:pt>
                <c:pt idx="14">
                  <c:v>-12.382675981628099</c:v>
                </c:pt>
                <c:pt idx="15">
                  <c:v>-14.896382856996599</c:v>
                </c:pt>
                <c:pt idx="16">
                  <c:v>-17.043291348165557</c:v>
                </c:pt>
                <c:pt idx="17">
                  <c:v>-18.770537442901613</c:v>
                </c:pt>
                <c:pt idx="18">
                  <c:v>-20.035590609951235</c:v>
                </c:pt>
                <c:pt idx="19">
                  <c:v>-20.8073010418709</c:v>
                </c:pt>
                <c:pt idx="20">
                  <c:v>-21.066666666666666</c:v>
                </c:pt>
                <c:pt idx="21">
                  <c:v>-20.807301041870904</c:v>
                </c:pt>
                <c:pt idx="22">
                  <c:v>-20.035590609951239</c:v>
                </c:pt>
                <c:pt idx="23">
                  <c:v>-18.770537442901617</c:v>
                </c:pt>
                <c:pt idx="24">
                  <c:v>-17.04329134816556</c:v>
                </c:pt>
                <c:pt idx="25">
                  <c:v>-14.896382856996604</c:v>
                </c:pt>
                <c:pt idx="26">
                  <c:v>-12.382675981628102</c:v>
                </c:pt>
                <c:pt idx="27">
                  <c:v>-9.5640665278464549</c:v>
                </c:pt>
                <c:pt idx="28">
                  <c:v>-6.5099580148322289</c:v>
                </c:pt>
                <c:pt idx="29">
                  <c:v>-3.2955527301808671</c:v>
                </c:pt>
                <c:pt idx="30">
                  <c:v>-3.8714691175112392E-15</c:v>
                </c:pt>
                <c:pt idx="31">
                  <c:v>3.2955527301808596</c:v>
                </c:pt>
                <c:pt idx="32">
                  <c:v>6.5099580148322218</c:v>
                </c:pt>
                <c:pt idx="33">
                  <c:v>9.5640665278464496</c:v>
                </c:pt>
                <c:pt idx="34">
                  <c:v>12.382675981628095</c:v>
                </c:pt>
                <c:pt idx="35">
                  <c:v>14.896382856996597</c:v>
                </c:pt>
                <c:pt idx="36">
                  <c:v>17.043291348165557</c:v>
                </c:pt>
                <c:pt idx="37">
                  <c:v>18.770537442901613</c:v>
                </c:pt>
                <c:pt idx="38">
                  <c:v>20.035590609951235</c:v>
                </c:pt>
                <c:pt idx="39">
                  <c:v>20.8073010418709</c:v>
                </c:pt>
                <c:pt idx="40">
                  <c:v>21.066666666666666</c:v>
                </c:pt>
                <c:pt idx="41">
                  <c:v>21.066666666666666</c:v>
                </c:pt>
                <c:pt idx="42">
                  <c:v>21.066666666666666</c:v>
                </c:pt>
                <c:pt idx="43">
                  <c:v>21.066666666666666</c:v>
                </c:pt>
                <c:pt idx="44">
                  <c:v>21.066666666666666</c:v>
                </c:pt>
                <c:pt idx="45">
                  <c:v>21.066666666666666</c:v>
                </c:pt>
                <c:pt idx="46">
                  <c:v>21.066666666666666</c:v>
                </c:pt>
                <c:pt idx="47">
                  <c:v>21.066666666666666</c:v>
                </c:pt>
                <c:pt idx="48">
                  <c:v>21.066666666666666</c:v>
                </c:pt>
                <c:pt idx="49">
                  <c:v>21.066666666666666</c:v>
                </c:pt>
                <c:pt idx="50">
                  <c:v>21.066666666666666</c:v>
                </c:pt>
                <c:pt idx="51">
                  <c:v>21.066666666666666</c:v>
                </c:pt>
                <c:pt idx="52">
                  <c:v>21.066666666666666</c:v>
                </c:pt>
                <c:pt idx="53">
                  <c:v>21.066666666666666</c:v>
                </c:pt>
                <c:pt idx="54">
                  <c:v>21.066666666666666</c:v>
                </c:pt>
                <c:pt idx="55">
                  <c:v>21.066666666666666</c:v>
                </c:pt>
                <c:pt idx="56">
                  <c:v>21.066666666666666</c:v>
                </c:pt>
                <c:pt idx="57">
                  <c:v>21.066666666666666</c:v>
                </c:pt>
                <c:pt idx="58">
                  <c:v>21.066666666666666</c:v>
                </c:pt>
                <c:pt idx="59">
                  <c:v>21.066666666666666</c:v>
                </c:pt>
                <c:pt idx="60">
                  <c:v>21.066666666666666</c:v>
                </c:pt>
              </c:numCache>
            </c:numRef>
          </c:xVal>
          <c:yVal>
            <c:numRef>
              <c:f>Paramétré!$I$69:$I$128</c:f>
              <c:numCache>
                <c:formatCode>0.0</c:formatCode>
                <c:ptCount val="60"/>
                <c:pt idx="0">
                  <c:v>0</c:v>
                </c:pt>
                <c:pt idx="1">
                  <c:v>3.2955527301808636</c:v>
                </c:pt>
                <c:pt idx="2">
                  <c:v>6.5099580148322254</c:v>
                </c:pt>
                <c:pt idx="3">
                  <c:v>9.5640665278464514</c:v>
                </c:pt>
                <c:pt idx="4">
                  <c:v>12.3826759816281</c:v>
                </c:pt>
                <c:pt idx="5">
                  <c:v>14.896382856996599</c:v>
                </c:pt>
                <c:pt idx="6">
                  <c:v>17.04329134816556</c:v>
                </c:pt>
                <c:pt idx="7">
                  <c:v>18.770537442901613</c:v>
                </c:pt>
                <c:pt idx="8">
                  <c:v>20.035590609951235</c:v>
                </c:pt>
                <c:pt idx="9">
                  <c:v>20.807301041870904</c:v>
                </c:pt>
                <c:pt idx="10">
                  <c:v>21.066666666666666</c:v>
                </c:pt>
                <c:pt idx="11">
                  <c:v>20.807301041870904</c:v>
                </c:pt>
                <c:pt idx="12">
                  <c:v>20.035590609951235</c:v>
                </c:pt>
                <c:pt idx="13">
                  <c:v>18.770537442901617</c:v>
                </c:pt>
                <c:pt idx="14">
                  <c:v>17.04329134816556</c:v>
                </c:pt>
                <c:pt idx="15">
                  <c:v>14.896382856996603</c:v>
                </c:pt>
                <c:pt idx="16">
                  <c:v>12.382675981628102</c:v>
                </c:pt>
                <c:pt idx="17">
                  <c:v>9.5640665278464532</c:v>
                </c:pt>
                <c:pt idx="18">
                  <c:v>6.5099580148322271</c:v>
                </c:pt>
                <c:pt idx="19">
                  <c:v>3.2955527301808658</c:v>
                </c:pt>
                <c:pt idx="20">
                  <c:v>2.5809794116741594E-15</c:v>
                </c:pt>
                <c:pt idx="21">
                  <c:v>-3.2955527301808605</c:v>
                </c:pt>
                <c:pt idx="22">
                  <c:v>-6.5099580148322147</c:v>
                </c:pt>
                <c:pt idx="23">
                  <c:v>-9.5640665278464496</c:v>
                </c:pt>
                <c:pt idx="24">
                  <c:v>-12.382675981628099</c:v>
                </c:pt>
                <c:pt idx="25">
                  <c:v>-14.896382856996599</c:v>
                </c:pt>
                <c:pt idx="26">
                  <c:v>-17.043291348165557</c:v>
                </c:pt>
                <c:pt idx="27">
                  <c:v>-18.770537442901613</c:v>
                </c:pt>
                <c:pt idx="28">
                  <c:v>-20.035590609951235</c:v>
                </c:pt>
                <c:pt idx="29">
                  <c:v>-20.8073010418709</c:v>
                </c:pt>
                <c:pt idx="30">
                  <c:v>-21.066666666666666</c:v>
                </c:pt>
                <c:pt idx="31">
                  <c:v>-20.807301041870904</c:v>
                </c:pt>
                <c:pt idx="32">
                  <c:v>-20.035590609951235</c:v>
                </c:pt>
                <c:pt idx="33">
                  <c:v>-18.770537442901617</c:v>
                </c:pt>
                <c:pt idx="34">
                  <c:v>-17.04329134816556</c:v>
                </c:pt>
                <c:pt idx="35">
                  <c:v>-14.896382856996604</c:v>
                </c:pt>
                <c:pt idx="36">
                  <c:v>-12.382675981628106</c:v>
                </c:pt>
                <c:pt idx="37">
                  <c:v>-9.5640665278464567</c:v>
                </c:pt>
                <c:pt idx="38">
                  <c:v>-6.5099580148322298</c:v>
                </c:pt>
                <c:pt idx="39">
                  <c:v>-3.2955527301808689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yVal>
          <c:smooth val="1"/>
        </c:ser>
        <c:ser>
          <c:idx val="0"/>
          <c:order val="3"/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Paramétré!$O$67:$O$75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9.0322859145712082E-15</c:v>
                </c:pt>
                <c:pt idx="2">
                  <c:v>-1.0592716663306648E-13</c:v>
                </c:pt>
                <c:pt idx="3">
                  <c:v>-67.723186575944013</c:v>
                </c:pt>
                <c:pt idx="4">
                  <c:v>67.723186575944069</c:v>
                </c:pt>
                <c:pt idx="5">
                  <c:v>-8.6765844798295388E-14</c:v>
                </c:pt>
                <c:pt idx="6">
                  <c:v>-67.723186575943942</c:v>
                </c:pt>
                <c:pt idx="7">
                  <c:v>67.723186575944069</c:v>
                </c:pt>
                <c:pt idx="8">
                  <c:v>-1.0592716663306648E-13</c:v>
                </c:pt>
              </c:numCache>
            </c:numRef>
          </c:xVal>
          <c:yVal>
            <c:numRef>
              <c:f>Paramétré!$P$67:$P$75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-10.533333333333335</c:v>
                </c:pt>
                <c:pt idx="2">
                  <c:v>67.666666666667766</c:v>
                </c:pt>
                <c:pt idx="3">
                  <c:v>-49.633333333333937</c:v>
                </c:pt>
                <c:pt idx="4">
                  <c:v>-49.63333333333388</c:v>
                </c:pt>
                <c:pt idx="5">
                  <c:v>67.666666666667766</c:v>
                </c:pt>
                <c:pt idx="6">
                  <c:v>-49.633333333334036</c:v>
                </c:pt>
                <c:pt idx="7">
                  <c:v>-49.633333333333894</c:v>
                </c:pt>
                <c:pt idx="8">
                  <c:v>67.666666666667766</c:v>
                </c:pt>
              </c:numCache>
            </c:numRef>
          </c:yVal>
        </c:ser>
        <c:axId val="159103616"/>
        <c:axId val="186651392"/>
      </c:scatterChart>
      <c:valAx>
        <c:axId val="159103616"/>
        <c:scaling>
          <c:orientation val="minMax"/>
          <c:max val="110"/>
          <c:min val="-110"/>
        </c:scaling>
        <c:axPos val="b"/>
        <c:numFmt formatCode="0.00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86651392"/>
        <c:crosses val="autoZero"/>
        <c:crossBetween val="midCat"/>
      </c:valAx>
      <c:valAx>
        <c:axId val="186651392"/>
        <c:scaling>
          <c:orientation val="minMax"/>
          <c:max val="90"/>
          <c:min val="-90"/>
        </c:scaling>
        <c:axPos val="l"/>
        <c:numFmt formatCode="0.00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103616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17</xdr:row>
      <xdr:rowOff>57150</xdr:rowOff>
    </xdr:from>
    <xdr:to>
      <xdr:col>13</xdr:col>
      <xdr:colOff>485775</xdr:colOff>
      <xdr:row>49</xdr:row>
      <xdr:rowOff>95250</xdr:rowOff>
    </xdr:to>
    <xdr:graphicFrame macro="">
      <xdr:nvGraphicFramePr>
        <xdr:cNvPr id="104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0</xdr:row>
      <xdr:rowOff>28575</xdr:rowOff>
    </xdr:from>
    <xdr:to>
      <xdr:col>13</xdr:col>
      <xdr:colOff>85725</xdr:colOff>
      <xdr:row>10</xdr:row>
      <xdr:rowOff>0</xdr:rowOff>
    </xdr:to>
    <xdr:sp macro="" textlink="">
      <xdr:nvSpPr>
        <xdr:cNvPr id="3" name="ZoneTexte 2"/>
        <xdr:cNvSpPr txBox="1"/>
      </xdr:nvSpPr>
      <xdr:spPr>
        <a:xfrm>
          <a:off x="4314825" y="28575"/>
          <a:ext cx="4457700" cy="159067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fr-FR" sz="1100"/>
            <a:t>Les cotes du cylindre sont ici</a:t>
          </a:r>
          <a:r>
            <a:rPr lang="fr-FR" sz="1100" baseline="0"/>
            <a:t>.</a:t>
          </a:r>
          <a:br>
            <a:rPr lang="fr-FR" sz="1100" baseline="0"/>
          </a:br>
          <a:r>
            <a:rPr lang="fr-FR" sz="1100" baseline="0"/>
            <a:t>			Les cotes du piston sont là.</a:t>
          </a:r>
          <a:br>
            <a:rPr lang="fr-FR" sz="1100" baseline="0"/>
          </a:br>
          <a:r>
            <a:rPr lang="fr-FR" sz="1100" baseline="0"/>
            <a:t>Prévoir un peu de jeu sinon ça va coincer.</a:t>
          </a:r>
          <a:br>
            <a:rPr lang="fr-FR" sz="1100" baseline="0"/>
          </a:br>
          <a:r>
            <a:rPr lang="fr-FR" sz="1100" baseline="0"/>
            <a:t/>
          </a:r>
          <a:br>
            <a:rPr lang="fr-FR" sz="1100" baseline="0"/>
          </a:br>
          <a:r>
            <a:rPr lang="fr-FR" sz="1100" baseline="0"/>
            <a:t>Les points sur les cercles rouges et bleus sont les dents des engrenages.</a:t>
          </a:r>
          <a:br>
            <a:rPr lang="fr-FR" sz="1100" baseline="0"/>
          </a:br>
          <a:r>
            <a:rPr lang="fr-FR" sz="1100" baseline="0"/>
            <a:t/>
          </a:r>
          <a:br>
            <a:rPr lang="fr-FR" sz="1100" baseline="0"/>
          </a:br>
          <a:r>
            <a:rPr lang="fr-FR" sz="1100" baseline="0"/>
            <a:t>Vous pouvez évidemment changer les valeurs de cellules G12, G13 et  M13. Presque tout est calculé en utilisant ces paramètres.</a:t>
          </a:r>
          <a:endParaRPr lang="fr-FR" sz="1100"/>
        </a:p>
      </xdr:txBody>
    </xdr:sp>
    <xdr:clientData/>
  </xdr:twoCellAnchor>
  <xdr:twoCellAnchor>
    <xdr:from>
      <xdr:col>3</xdr:col>
      <xdr:colOff>219075</xdr:colOff>
      <xdr:row>1</xdr:row>
      <xdr:rowOff>76200</xdr:rowOff>
    </xdr:from>
    <xdr:to>
      <xdr:col>7</xdr:col>
      <xdr:colOff>285750</xdr:colOff>
      <xdr:row>13</xdr:row>
      <xdr:rowOff>152400</xdr:rowOff>
    </xdr:to>
    <xdr:cxnSp macro="">
      <xdr:nvCxnSpPr>
        <xdr:cNvPr id="1049" name="Connecteur droit avec flèche 4"/>
        <xdr:cNvCxnSpPr>
          <a:cxnSpLocks noChangeShapeType="1"/>
        </xdr:cNvCxnSpPr>
      </xdr:nvCxnSpPr>
      <xdr:spPr bwMode="auto">
        <a:xfrm flipH="1">
          <a:off x="1514475" y="238125"/>
          <a:ext cx="2847975" cy="20193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13</xdr:col>
      <xdr:colOff>28575</xdr:colOff>
      <xdr:row>2</xdr:row>
      <xdr:rowOff>47625</xdr:rowOff>
    </xdr:from>
    <xdr:to>
      <xdr:col>18</xdr:col>
      <xdr:colOff>0</xdr:colOff>
      <xdr:row>13</xdr:row>
      <xdr:rowOff>9525</xdr:rowOff>
    </xdr:to>
    <xdr:cxnSp macro="">
      <xdr:nvCxnSpPr>
        <xdr:cNvPr id="1050" name="Connecteur droit avec flèche 7"/>
        <xdr:cNvCxnSpPr>
          <a:cxnSpLocks noChangeShapeType="1"/>
        </xdr:cNvCxnSpPr>
      </xdr:nvCxnSpPr>
      <xdr:spPr bwMode="auto">
        <a:xfrm>
          <a:off x="8715375" y="371475"/>
          <a:ext cx="2647950" cy="17430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15</xdr:row>
      <xdr:rowOff>57150</xdr:rowOff>
    </xdr:from>
    <xdr:to>
      <xdr:col>13</xdr:col>
      <xdr:colOff>485775</xdr:colOff>
      <xdr:row>47</xdr:row>
      <xdr:rowOff>95250</xdr:rowOff>
    </xdr:to>
    <xdr:graphicFrame macro="">
      <xdr:nvGraphicFramePr>
        <xdr:cNvPr id="5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1</xdr:row>
      <xdr:rowOff>1</xdr:rowOff>
    </xdr:from>
    <xdr:to>
      <xdr:col>11</xdr:col>
      <xdr:colOff>342901</xdr:colOff>
      <xdr:row>5</xdr:row>
      <xdr:rowOff>38100</xdr:rowOff>
    </xdr:to>
    <xdr:sp macro="" textlink="">
      <xdr:nvSpPr>
        <xdr:cNvPr id="3" name="ZoneTexte 2"/>
        <xdr:cNvSpPr txBox="1"/>
      </xdr:nvSpPr>
      <xdr:spPr>
        <a:xfrm>
          <a:off x="4076701" y="161926"/>
          <a:ext cx="3390900" cy="68579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fr-FR" sz="1100"/>
            <a:t>Dans cet onglet,</a:t>
          </a:r>
          <a:r>
            <a:rPr lang="fr-FR" sz="1100" baseline="0"/>
            <a:t> j'ai ajouté un changement d'échelle et une modification des dimensions du " cylindre " par rapport aux engrenages.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24</xdr:row>
      <xdr:rowOff>28575</xdr:rowOff>
    </xdr:from>
    <xdr:to>
      <xdr:col>11</xdr:col>
      <xdr:colOff>590550</xdr:colOff>
      <xdr:row>62</xdr:row>
      <xdr:rowOff>0</xdr:rowOff>
    </xdr:to>
    <xdr:graphicFrame macro="">
      <xdr:nvGraphicFramePr>
        <xdr:cNvPr id="30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761999</xdr:colOff>
      <xdr:row>1</xdr:row>
      <xdr:rowOff>0</xdr:rowOff>
    </xdr:from>
    <xdr:to>
      <xdr:col>11</xdr:col>
      <xdr:colOff>276224</xdr:colOff>
      <xdr:row>10</xdr:row>
      <xdr:rowOff>85725</xdr:rowOff>
    </xdr:to>
    <xdr:sp macro="" textlink="">
      <xdr:nvSpPr>
        <xdr:cNvPr id="3" name="ZoneTexte 2"/>
        <xdr:cNvSpPr txBox="1"/>
      </xdr:nvSpPr>
      <xdr:spPr>
        <a:xfrm>
          <a:off x="3495674" y="161925"/>
          <a:ext cx="4086225" cy="15430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fr-FR" sz="1100"/>
            <a:t>Cet onglet est un petit amusement dans lequel  j'ai parémétré en plus le nombre de lobes du cylindre et du piston qui est également le rapport des rayons des engrenages</a:t>
          </a:r>
          <a:r>
            <a:rPr lang="fr-FR" sz="1100" baseline="0"/>
            <a:t> bleu et rouge.</a:t>
          </a:r>
          <a:br>
            <a:rPr lang="fr-FR" sz="1100" baseline="0"/>
          </a:br>
          <a:r>
            <a:rPr lang="fr-FR" sz="1100" baseline="0"/>
            <a:t>Je ne suis pas certain que les cas autres que le rapport 2/3 permettent de fabriquer des moteurs fonctionnels !</a:t>
          </a:r>
          <a:br>
            <a:rPr lang="fr-FR" sz="1100" baseline="0"/>
          </a:br>
          <a:r>
            <a:rPr lang="fr-FR" sz="1100" baseline="0"/>
            <a:t>Pour simplifier les tracés, le piston est un polygone. Il faut parfois augmenter la dimension du cylindre pour éviter que le piston déborde à l'extérieur.</a:t>
          </a:r>
          <a:endParaRPr lang="fr-FR" sz="1100"/>
        </a:p>
      </xdr:txBody>
    </xdr:sp>
    <xdr:clientData/>
  </xdr:twoCellAnchor>
  <xdr:twoCellAnchor>
    <xdr:from>
      <xdr:col>1</xdr:col>
      <xdr:colOff>542925</xdr:colOff>
      <xdr:row>4</xdr:row>
      <xdr:rowOff>38100</xdr:rowOff>
    </xdr:from>
    <xdr:to>
      <xdr:col>5</xdr:col>
      <xdr:colOff>723900</xdr:colOff>
      <xdr:row>14</xdr:row>
      <xdr:rowOff>123825</xdr:rowOff>
    </xdr:to>
    <xdr:cxnSp macro="">
      <xdr:nvCxnSpPr>
        <xdr:cNvPr id="3093" name="Connecteur droit avec flèche 4"/>
        <xdr:cNvCxnSpPr>
          <a:cxnSpLocks noChangeShapeType="1"/>
        </xdr:cNvCxnSpPr>
      </xdr:nvCxnSpPr>
      <xdr:spPr bwMode="auto">
        <a:xfrm flipH="1">
          <a:off x="828675" y="685800"/>
          <a:ext cx="2628900" cy="17049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5.xml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Relationship Id="rId9" Type="http://schemas.openxmlformats.org/officeDocument/2006/relationships/control" Target="../activeX/activeX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5"/>
  <dimension ref="B11:AA139"/>
  <sheetViews>
    <sheetView tabSelected="1" topLeftCell="A13" zoomScaleNormal="100" workbookViewId="0">
      <selection activeCell="I12" sqref="I12"/>
    </sheetView>
  </sheetViews>
  <sheetFormatPr baseColWidth="10" defaultRowHeight="12.75"/>
  <cols>
    <col min="1" max="1" width="4.28515625" customWidth="1"/>
    <col min="2" max="2" width="5.85546875" customWidth="1"/>
    <col min="3" max="3" width="9.28515625" customWidth="1"/>
    <col min="4" max="5" width="9.42578125" customWidth="1"/>
    <col min="12" max="12" width="12" customWidth="1"/>
    <col min="14" max="15" width="8" customWidth="1"/>
    <col min="16" max="17" width="7.7109375" customWidth="1"/>
    <col min="18" max="18" width="8.7109375" customWidth="1"/>
    <col min="19" max="19" width="9.140625" customWidth="1"/>
    <col min="20" max="20" width="11" customWidth="1"/>
    <col min="21" max="21" width="8.140625" customWidth="1"/>
    <col min="22" max="27" width="7.85546875" customWidth="1"/>
  </cols>
  <sheetData>
    <row r="11" spans="2:27">
      <c r="P11" s="1"/>
      <c r="Q11" s="1"/>
      <c r="S11" t="s">
        <v>0</v>
      </c>
      <c r="T11" s="2">
        <f>G13-G12</f>
        <v>11.25</v>
      </c>
    </row>
    <row r="12" spans="2:27">
      <c r="F12" s="7" t="s">
        <v>3</v>
      </c>
      <c r="G12" s="8">
        <f>22.5</f>
        <v>22.5</v>
      </c>
      <c r="S12" t="s">
        <v>1</v>
      </c>
      <c r="T12" s="2">
        <f>4*T11*(M13-T11)/(M13-4*T11)</f>
        <v>80.735294117647058</v>
      </c>
      <c r="Y12" s="3" t="s">
        <v>2</v>
      </c>
      <c r="Z12" s="4">
        <f>(G13-G12)*COS(RADIANS($N$15))</f>
        <v>-5.6249999999999911</v>
      </c>
      <c r="AA12" s="4">
        <f>(G13-G12)*SIN(RADIANS($N$15))</f>
        <v>9.7427857925749404</v>
      </c>
    </row>
    <row r="13" spans="2:27">
      <c r="B13" s="5"/>
      <c r="E13" s="6"/>
      <c r="F13" s="13" t="s">
        <v>6</v>
      </c>
      <c r="G13" s="14">
        <f>33.75</f>
        <v>33.75</v>
      </c>
      <c r="L13" s="9" t="s">
        <v>4</v>
      </c>
      <c r="M13" s="10">
        <f>87.5</f>
        <v>87.5</v>
      </c>
      <c r="S13" t="s">
        <v>5</v>
      </c>
      <c r="T13" s="2">
        <f>T12+M13-2*T11</f>
        <v>145.73529411764707</v>
      </c>
      <c r="Y13" s="3"/>
      <c r="Z13" s="3">
        <v>0</v>
      </c>
      <c r="AA13" s="3">
        <v>0</v>
      </c>
    </row>
    <row r="14" spans="2:27" ht="14.25">
      <c r="B14" s="5"/>
      <c r="C14" s="11"/>
      <c r="D14" s="12"/>
      <c r="E14" s="6"/>
      <c r="K14" s="15"/>
      <c r="P14" s="28" t="s">
        <v>17</v>
      </c>
      <c r="Q14" s="40">
        <f>T13</f>
        <v>145.73529411764707</v>
      </c>
      <c r="R14" s="41"/>
      <c r="S14" s="46" t="s">
        <v>26</v>
      </c>
      <c r="T14" s="47"/>
      <c r="V14" s="43" t="s">
        <v>8</v>
      </c>
      <c r="W14" s="44"/>
      <c r="X14" s="44"/>
      <c r="Y14" s="45" t="s">
        <v>9</v>
      </c>
      <c r="Z14" s="45"/>
      <c r="AA14" s="45"/>
    </row>
    <row r="15" spans="2:27" ht="15">
      <c r="B15" s="42" t="s">
        <v>25</v>
      </c>
      <c r="C15" s="42"/>
      <c r="D15" s="42"/>
      <c r="E15" s="42"/>
      <c r="J15" s="17" t="s">
        <v>11</v>
      </c>
      <c r="N15" s="39">
        <v>480</v>
      </c>
      <c r="P15" s="1"/>
      <c r="R15" s="18" t="s">
        <v>12</v>
      </c>
      <c r="S15" s="18" t="s">
        <v>13</v>
      </c>
      <c r="T15" s="18" t="s">
        <v>14</v>
      </c>
      <c r="V15" s="18" t="s">
        <v>15</v>
      </c>
      <c r="W15" s="18" t="s">
        <v>13</v>
      </c>
      <c r="X15" s="19" t="s">
        <v>14</v>
      </c>
      <c r="Y15" s="18" t="s">
        <v>15</v>
      </c>
      <c r="Z15" s="18" t="s">
        <v>13</v>
      </c>
      <c r="AA15" s="18" t="s">
        <v>14</v>
      </c>
    </row>
    <row r="16" spans="2:27">
      <c r="B16" s="3"/>
      <c r="C16" s="18" t="s">
        <v>16</v>
      </c>
      <c r="D16" s="18" t="s">
        <v>13</v>
      </c>
      <c r="E16" s="18" t="s">
        <v>14</v>
      </c>
      <c r="F16" s="6"/>
      <c r="P16" s="3">
        <v>0</v>
      </c>
      <c r="Q16" s="20">
        <f t="shared" ref="Q16:Q47" si="0">MOD(P16,120)</f>
        <v>0</v>
      </c>
      <c r="R16" s="4">
        <f>-$T$12*COS(RADIANS(Q16-60))+SQRT($T$13^2-$T$12^2*SIN(RADIANS(Q16-60))^2)</f>
        <v>87.500000000000014</v>
      </c>
      <c r="S16" s="16">
        <f t="shared" ref="S16:S47" si="1">$Z$12+R16*COS(0.5*$G$12/$G$13*RADIANS($N$15)+RADIANS(P16))</f>
        <v>-87.848104318766971</v>
      </c>
      <c r="T16" s="16">
        <f t="shared" ref="T16:T47" si="2">$AA$12+R16*SIN(0.5*$G$12/$G$13*RADIANS($N$15)+RADIANS(P16))</f>
        <v>39.669548333571008</v>
      </c>
      <c r="V16" s="16">
        <v>0</v>
      </c>
      <c r="W16" s="21">
        <f t="shared" ref="W16:W50" si="3">$G$12*COS(V16)</f>
        <v>22.5</v>
      </c>
      <c r="X16" s="22">
        <f t="shared" ref="X16:X50" si="4">$G$12*SIN(V16)</f>
        <v>0</v>
      </c>
      <c r="Y16" s="16">
        <f t="shared" ref="Y16:Y47" si="5">B17*2*PI()/51</f>
        <v>0</v>
      </c>
      <c r="Z16" s="16">
        <f t="shared" ref="Z16:Z47" si="6">+$Z$12+$G$13*COS(Y16-1/3*RADIANS($N$15))</f>
        <v>-37.33962595152439</v>
      </c>
      <c r="AA16" s="16">
        <f t="shared" ref="AA16:AA47" si="7">$AA$12-$G$13*SIN(Y16-1/3*RADIANS($N$15))</f>
        <v>21.285965629816282</v>
      </c>
    </row>
    <row r="17" spans="2:27">
      <c r="B17" s="3">
        <v>0</v>
      </c>
      <c r="C17" s="23">
        <f t="shared" ref="C17:C48" si="8">B17*PI()/45*1/(1-$G$12/$G$13)</f>
        <v>0</v>
      </c>
      <c r="D17" s="16">
        <f t="shared" ref="D17:D48" si="9">($G$13-$G$12)*COS(C17)+$M$13*COS((1-$G$12/$G$13)*C17)</f>
        <v>98.75</v>
      </c>
      <c r="E17" s="16">
        <f t="shared" ref="E17:E48" si="10">($G$13-$G$12)*SIN(C17)+$M$13*SIN((1-$G$12/$G$13)*C17)</f>
        <v>0</v>
      </c>
      <c r="F17" s="6"/>
      <c r="P17" s="3">
        <v>6</v>
      </c>
      <c r="Q17" s="20">
        <f t="shared" si="0"/>
        <v>6</v>
      </c>
      <c r="R17" s="4">
        <f t="shared" ref="R17:R76" si="11">-$T$12*COS(RADIANS(Q17-60))+SQRT($T$13^2-$T$12^2*SIN(RADIANS(Q17-60))^2)</f>
        <v>82.823788522275763</v>
      </c>
      <c r="S17" s="16">
        <f t="shared" si="1"/>
        <v>-85.988568037151083</v>
      </c>
      <c r="T17" s="16">
        <f t="shared" si="2"/>
        <v>29.779673712629929</v>
      </c>
      <c r="V17" s="16">
        <f t="shared" ref="V17:V50" si="12">B18*2*PI()/34</f>
        <v>0.18479956785822313</v>
      </c>
      <c r="W17" s="21">
        <f t="shared" si="3"/>
        <v>22.116894742887791</v>
      </c>
      <c r="X17" s="22">
        <f t="shared" si="4"/>
        <v>4.134364150872833</v>
      </c>
      <c r="Y17" s="16">
        <f t="shared" si="5"/>
        <v>0.12319971190548208</v>
      </c>
      <c r="Z17" s="16">
        <f t="shared" si="6"/>
        <v>-35.680723611832654</v>
      </c>
      <c r="AA17" s="16">
        <f t="shared" si="7"/>
        <v>25.09583038213842</v>
      </c>
    </row>
    <row r="18" spans="2:27">
      <c r="B18" s="3">
        <v>1</v>
      </c>
      <c r="C18" s="23">
        <f t="shared" si="8"/>
        <v>0.20943951023931953</v>
      </c>
      <c r="D18" s="16">
        <f t="shared" si="9"/>
        <v>98.291014905989925</v>
      </c>
      <c r="E18" s="16">
        <f t="shared" si="10"/>
        <v>8.4426979743107573</v>
      </c>
      <c r="F18" s="6"/>
      <c r="P18" s="3">
        <v>12</v>
      </c>
      <c r="Q18" s="20">
        <f t="shared" si="0"/>
        <v>12</v>
      </c>
      <c r="R18" s="4">
        <f t="shared" si="11"/>
        <v>78.789493534332991</v>
      </c>
      <c r="S18" s="16">
        <f t="shared" si="1"/>
        <v>-83.647719599370348</v>
      </c>
      <c r="T18" s="16">
        <f t="shared" si="2"/>
        <v>20.708163930821147</v>
      </c>
      <c r="V18" s="16">
        <f t="shared" si="12"/>
        <v>0.36959913571644626</v>
      </c>
      <c r="W18" s="21">
        <f t="shared" si="3"/>
        <v>20.980625161598006</v>
      </c>
      <c r="X18" s="22">
        <f t="shared" si="4"/>
        <v>8.1279374892109413</v>
      </c>
      <c r="Y18" s="16">
        <f t="shared" si="5"/>
        <v>0.24639942381096416</v>
      </c>
      <c r="Z18" s="16">
        <f t="shared" si="6"/>
        <v>-33.566207139303202</v>
      </c>
      <c r="AA18" s="16">
        <f t="shared" si="7"/>
        <v>28.672958628514692</v>
      </c>
    </row>
    <row r="19" spans="2:27">
      <c r="B19" s="3">
        <v>2</v>
      </c>
      <c r="C19" s="23">
        <f t="shared" si="8"/>
        <v>0.41887902047863906</v>
      </c>
      <c r="D19" s="16">
        <f t="shared" si="9"/>
        <v>96.925842413366667</v>
      </c>
      <c r="E19" s="16">
        <f t="shared" si="10"/>
        <v>16.753433568608479</v>
      </c>
      <c r="F19" s="6"/>
      <c r="P19" s="3">
        <v>18</v>
      </c>
      <c r="Q19" s="20">
        <f t="shared" si="0"/>
        <v>18</v>
      </c>
      <c r="R19" s="4">
        <f t="shared" si="11"/>
        <v>75.354672006745034</v>
      </c>
      <c r="S19" s="16">
        <f t="shared" si="1"/>
        <v>-80.933767976573606</v>
      </c>
      <c r="T19" s="16">
        <f t="shared" si="2"/>
        <v>12.372625919792426</v>
      </c>
      <c r="V19" s="16">
        <f t="shared" si="12"/>
        <v>0.55439870357466936</v>
      </c>
      <c r="W19" s="21">
        <f t="shared" si="3"/>
        <v>19.129885553916321</v>
      </c>
      <c r="X19" s="22">
        <f t="shared" si="4"/>
        <v>11.844723664740505</v>
      </c>
      <c r="Y19" s="16">
        <f t="shared" si="5"/>
        <v>0.36959913571644626</v>
      </c>
      <c r="Z19" s="16">
        <f t="shared" si="6"/>
        <v>-31.028130448240184</v>
      </c>
      <c r="AA19" s="16">
        <f t="shared" si="7"/>
        <v>31.963124751053776</v>
      </c>
    </row>
    <row r="20" spans="2:27">
      <c r="B20" s="3">
        <v>3</v>
      </c>
      <c r="C20" s="23">
        <f t="shared" si="8"/>
        <v>0.62831853071795851</v>
      </c>
      <c r="D20" s="16">
        <f t="shared" si="9"/>
        <v>94.689356250926167</v>
      </c>
      <c r="E20" s="16">
        <f t="shared" si="10"/>
        <v>24.804857034844261</v>
      </c>
      <c r="F20" s="6"/>
      <c r="P20" s="3">
        <v>24</v>
      </c>
      <c r="Q20" s="20">
        <f t="shared" si="0"/>
        <v>24</v>
      </c>
      <c r="R20" s="4">
        <f t="shared" si="11"/>
        <v>72.476363644759417</v>
      </c>
      <c r="S20" s="16">
        <f t="shared" si="1"/>
        <v>-77.92481486557007</v>
      </c>
      <c r="T20" s="16">
        <f t="shared" si="2"/>
        <v>4.6870902349196371</v>
      </c>
      <c r="V20" s="16">
        <f t="shared" si="12"/>
        <v>0.73919827143289252</v>
      </c>
      <c r="W20" s="21">
        <f t="shared" si="3"/>
        <v>16.62770063746483</v>
      </c>
      <c r="X20" s="22">
        <f t="shared" si="4"/>
        <v>15.158151982047537</v>
      </c>
      <c r="Y20" s="16">
        <f t="shared" si="5"/>
        <v>0.49279884762192833</v>
      </c>
      <c r="Z20" s="16">
        <f t="shared" si="6"/>
        <v>-28.104968194107173</v>
      </c>
      <c r="AA20" s="16">
        <f t="shared" si="7"/>
        <v>34.916453185148661</v>
      </c>
    </row>
    <row r="21" spans="2:27">
      <c r="B21" s="3">
        <v>4</v>
      </c>
      <c r="C21" s="23">
        <f t="shared" si="8"/>
        <v>0.83775804095727813</v>
      </c>
      <c r="D21" s="16">
        <f t="shared" si="9"/>
        <v>91.638117716140044</v>
      </c>
      <c r="E21" s="16">
        <f t="shared" si="10"/>
        <v>32.478647920608111</v>
      </c>
      <c r="F21" s="6"/>
      <c r="P21" s="3">
        <v>30</v>
      </c>
      <c r="Q21" s="20">
        <f t="shared" si="0"/>
        <v>30</v>
      </c>
      <c r="R21" s="4">
        <f t="shared" si="11"/>
        <v>70.114141227584554</v>
      </c>
      <c r="S21" s="16">
        <f t="shared" si="1"/>
        <v>-74.673949876718169</v>
      </c>
      <c r="T21" s="16">
        <f t="shared" si="2"/>
        <v>-2.432407060276855</v>
      </c>
      <c r="V21" s="16">
        <f t="shared" si="12"/>
        <v>0.92399783929111567</v>
      </c>
      <c r="W21" s="21">
        <f t="shared" si="3"/>
        <v>13.559279318533269</v>
      </c>
      <c r="X21" s="22">
        <f t="shared" si="4"/>
        <v>17.955387613805389</v>
      </c>
      <c r="Y21" s="16">
        <f t="shared" si="5"/>
        <v>0.61599855952741045</v>
      </c>
      <c r="Z21" s="16">
        <f t="shared" si="6"/>
        <v>-24.841032536969308</v>
      </c>
      <c r="AA21" s="16">
        <f t="shared" si="7"/>
        <v>37.488174482195724</v>
      </c>
    </row>
    <row r="22" spans="2:27">
      <c r="B22" s="3">
        <v>5</v>
      </c>
      <c r="C22" s="23">
        <f t="shared" si="8"/>
        <v>1.0471975511965976</v>
      </c>
      <c r="D22" s="16">
        <f t="shared" si="9"/>
        <v>87.848104318766985</v>
      </c>
      <c r="E22" s="16">
        <f t="shared" si="10"/>
        <v>39.669548333570944</v>
      </c>
      <c r="F22" s="6"/>
      <c r="P22" s="3">
        <v>36</v>
      </c>
      <c r="Q22" s="20">
        <f t="shared" si="0"/>
        <v>36</v>
      </c>
      <c r="R22" s="4">
        <f t="shared" si="11"/>
        <v>68.232108456005108</v>
      </c>
      <c r="S22" s="16">
        <f t="shared" si="1"/>
        <v>-71.213912291866777</v>
      </c>
      <c r="T22" s="16">
        <f t="shared" si="2"/>
        <v>-9.0645321640569794</v>
      </c>
      <c r="V22" s="16">
        <f t="shared" si="12"/>
        <v>1.1087974071493387</v>
      </c>
      <c r="W22" s="21">
        <f t="shared" si="3"/>
        <v>10.029113004972112</v>
      </c>
      <c r="X22" s="22">
        <f t="shared" si="4"/>
        <v>20.141174055488904</v>
      </c>
      <c r="Y22" s="16">
        <f t="shared" si="5"/>
        <v>0.73919827143289252</v>
      </c>
      <c r="Z22" s="16">
        <f t="shared" si="6"/>
        <v>-21.285801414315987</v>
      </c>
      <c r="AA22" s="16">
        <f t="shared" si="7"/>
        <v>39.639303968800043</v>
      </c>
    </row>
    <row r="23" spans="2:27">
      <c r="B23" s="3">
        <v>6</v>
      </c>
      <c r="C23" s="23">
        <f t="shared" si="8"/>
        <v>1.256637061435917</v>
      </c>
      <c r="D23" s="16">
        <f t="shared" si="9"/>
        <v>83.41166873044574</v>
      </c>
      <c r="E23" s="16">
        <f t="shared" si="10"/>
        <v>46.288842077452991</v>
      </c>
      <c r="F23" s="6"/>
      <c r="P23" s="3">
        <v>42</v>
      </c>
      <c r="Q23" s="20">
        <f t="shared" si="0"/>
        <v>42</v>
      </c>
      <c r="R23" s="4">
        <f t="shared" si="11"/>
        <v>66.800100542384001</v>
      </c>
      <c r="S23" s="16">
        <f t="shared" si="1"/>
        <v>-67.560974706336538</v>
      </c>
      <c r="T23" s="16">
        <f t="shared" si="2"/>
        <v>-15.280972311447917</v>
      </c>
      <c r="V23" s="16">
        <f t="shared" si="12"/>
        <v>1.2935969750075618</v>
      </c>
      <c r="W23" s="21">
        <f t="shared" si="3"/>
        <v>6.1574172766218673</v>
      </c>
      <c r="X23" s="22">
        <f t="shared" si="4"/>
        <v>21.641076971388429</v>
      </c>
      <c r="Y23" s="16">
        <f t="shared" si="5"/>
        <v>0.86239798333837459</v>
      </c>
      <c r="Z23" s="16">
        <f t="shared" si="6"/>
        <v>-17.493168505963588</v>
      </c>
      <c r="AA23" s="16">
        <f t="shared" si="7"/>
        <v>41.337232714685378</v>
      </c>
    </row>
    <row r="24" spans="2:27">
      <c r="B24" s="3">
        <v>7</v>
      </c>
      <c r="C24" s="23">
        <f t="shared" si="8"/>
        <v>1.4660765716752366</v>
      </c>
      <c r="D24" s="16">
        <f t="shared" si="9"/>
        <v>78.433859586917208</v>
      </c>
      <c r="E24" s="16">
        <f t="shared" si="10"/>
        <v>52.267133066658523</v>
      </c>
      <c r="F24" s="6"/>
      <c r="P24" s="3">
        <v>48</v>
      </c>
      <c r="Q24" s="20">
        <f t="shared" si="0"/>
        <v>48</v>
      </c>
      <c r="R24" s="4">
        <f t="shared" si="11"/>
        <v>65.794336221285661</v>
      </c>
      <c r="S24" s="16">
        <f t="shared" si="1"/>
        <v>-63.717950790335088</v>
      </c>
      <c r="T24" s="16">
        <f t="shared" si="2"/>
        <v>-21.14578405569236</v>
      </c>
      <c r="V24" s="16">
        <f t="shared" si="12"/>
        <v>1.478396542865785</v>
      </c>
      <c r="W24" s="21">
        <f t="shared" si="3"/>
        <v>2.0760380879242954</v>
      </c>
      <c r="X24" s="22">
        <f t="shared" si="4"/>
        <v>22.404018966638276</v>
      </c>
      <c r="Y24" s="16">
        <f t="shared" si="5"/>
        <v>0.98559769524385665</v>
      </c>
      <c r="Z24" s="16">
        <f t="shared" si="6"/>
        <v>-13.520626260805614</v>
      </c>
      <c r="AA24" s="16">
        <f t="shared" si="7"/>
        <v>42.556221850837368</v>
      </c>
    </row>
    <row r="25" spans="2:27">
      <c r="B25" s="3">
        <v>8</v>
      </c>
      <c r="C25" s="23">
        <f t="shared" si="8"/>
        <v>1.6755160819145563</v>
      </c>
      <c r="D25" s="16">
        <f t="shared" si="9"/>
        <v>73.028263201926165</v>
      </c>
      <c r="E25" s="16">
        <f t="shared" si="10"/>
        <v>57.556306943298502</v>
      </c>
      <c r="F25" s="6"/>
      <c r="P25" s="3">
        <v>54</v>
      </c>
      <c r="Q25" s="20">
        <f t="shared" si="0"/>
        <v>54</v>
      </c>
      <c r="R25" s="4">
        <f t="shared" si="11"/>
        <v>65.197727445131179</v>
      </c>
      <c r="S25" s="16">
        <f t="shared" si="1"/>
        <v>-59.676365697216788</v>
      </c>
      <c r="T25" s="16">
        <f t="shared" si="2"/>
        <v>-26.715320717162328</v>
      </c>
      <c r="V25" s="16">
        <f t="shared" si="12"/>
        <v>1.6631961107240081</v>
      </c>
      <c r="W25" s="21">
        <f t="shared" si="3"/>
        <v>-2.0760380879242923</v>
      </c>
      <c r="X25" s="22">
        <f t="shared" si="4"/>
        <v>22.404018966638279</v>
      </c>
      <c r="Y25" s="16">
        <f t="shared" si="5"/>
        <v>1.1087974071493387</v>
      </c>
      <c r="Z25" s="16">
        <f t="shared" si="6"/>
        <v>-9.4283943698920609</v>
      </c>
      <c r="AA25" s="16">
        <f t="shared" si="7"/>
        <v>43.277792744521044</v>
      </c>
    </row>
    <row r="26" spans="2:27">
      <c r="B26" s="3">
        <v>9</v>
      </c>
      <c r="C26" s="23">
        <f t="shared" si="8"/>
        <v>1.8849555921538756</v>
      </c>
      <c r="D26" s="16">
        <f t="shared" si="9"/>
        <v>67.312545821089742</v>
      </c>
      <c r="E26" s="16">
        <f t="shared" si="10"/>
        <v>62.130595383911881</v>
      </c>
      <c r="F26" s="6"/>
      <c r="P26" s="3">
        <v>60</v>
      </c>
      <c r="Q26" s="20">
        <f t="shared" si="0"/>
        <v>60</v>
      </c>
      <c r="R26" s="4">
        <f t="shared" si="11"/>
        <v>65.000000000000014</v>
      </c>
      <c r="S26" s="16">
        <f t="shared" si="1"/>
        <v>-55.417888802733621</v>
      </c>
      <c r="T26" s="16">
        <f t="shared" si="2"/>
        <v>-32.038408837050078</v>
      </c>
      <c r="V26" s="16">
        <f t="shared" si="12"/>
        <v>1.8479956785822313</v>
      </c>
      <c r="W26" s="21">
        <f t="shared" si="3"/>
        <v>-6.1574172766218647</v>
      </c>
      <c r="X26" s="22">
        <f t="shared" si="4"/>
        <v>21.641076971388429</v>
      </c>
      <c r="Y26" s="16">
        <f t="shared" si="5"/>
        <v>1.2319971190548209</v>
      </c>
      <c r="Z26" s="16">
        <f t="shared" si="6"/>
        <v>-5.2785068972976861</v>
      </c>
      <c r="AA26" s="16">
        <f t="shared" si="7"/>
        <v>43.491007116517032</v>
      </c>
    </row>
    <row r="27" spans="2:27">
      <c r="B27" s="3">
        <v>10</v>
      </c>
      <c r="C27" s="23">
        <f t="shared" si="8"/>
        <v>2.0943951023931953</v>
      </c>
      <c r="D27" s="16">
        <f t="shared" si="9"/>
        <v>61.403888772910577</v>
      </c>
      <c r="E27" s="16">
        <f t="shared" si="10"/>
        <v>65.986701640147118</v>
      </c>
      <c r="F27" s="6"/>
      <c r="P27" s="3">
        <v>66</v>
      </c>
      <c r="Q27" s="20">
        <f t="shared" si="0"/>
        <v>66</v>
      </c>
      <c r="R27" s="4">
        <f t="shared" si="11"/>
        <v>65.197727445131179</v>
      </c>
      <c r="S27" s="16">
        <f t="shared" si="1"/>
        <v>-50.915147104664683</v>
      </c>
      <c r="T27" s="16">
        <f t="shared" si="2"/>
        <v>-37.1565344503395</v>
      </c>
      <c r="V27" s="16">
        <f t="shared" si="12"/>
        <v>2.032795246440454</v>
      </c>
      <c r="W27" s="21">
        <f t="shared" si="3"/>
        <v>-10.029113004972102</v>
      </c>
      <c r="X27" s="22">
        <f t="shared" si="4"/>
        <v>20.141174055488907</v>
      </c>
      <c r="Y27" s="16">
        <f t="shared" si="5"/>
        <v>1.3551968309603029</v>
      </c>
      <c r="Z27" s="16">
        <f t="shared" si="6"/>
        <v>-1.1338719069446634</v>
      </c>
      <c r="AA27" s="16">
        <f t="shared" si="7"/>
        <v>43.192632854284646</v>
      </c>
    </row>
    <row r="28" spans="2:27">
      <c r="B28" s="3">
        <v>11</v>
      </c>
      <c r="C28" s="23">
        <f t="shared" si="8"/>
        <v>2.3038346126325147</v>
      </c>
      <c r="D28" s="16">
        <f t="shared" si="9"/>
        <v>55.414513208094831</v>
      </c>
      <c r="E28" s="16">
        <f t="shared" si="10"/>
        <v>69.142986701782945</v>
      </c>
      <c r="F28" s="6"/>
      <c r="P28" s="3">
        <v>72</v>
      </c>
      <c r="Q28" s="20">
        <f t="shared" si="0"/>
        <v>72</v>
      </c>
      <c r="R28" s="4">
        <f t="shared" si="11"/>
        <v>65.794336221285661</v>
      </c>
      <c r="S28" s="16">
        <f t="shared" si="1"/>
        <v>-46.13203810606916</v>
      </c>
      <c r="T28" s="16">
        <f t="shared" si="2"/>
        <v>-42.103858676214386</v>
      </c>
      <c r="V28" s="16">
        <f t="shared" si="12"/>
        <v>2.2175948142986774</v>
      </c>
      <c r="W28" s="21">
        <f t="shared" si="3"/>
        <v>-13.559279318533267</v>
      </c>
      <c r="X28" s="22">
        <f t="shared" si="4"/>
        <v>17.955387613805392</v>
      </c>
      <c r="Y28" s="16">
        <f t="shared" si="5"/>
        <v>1.478396542865785</v>
      </c>
      <c r="Z28" s="16">
        <f t="shared" si="6"/>
        <v>2.942682159521544</v>
      </c>
      <c r="AA28" s="16">
        <f t="shared" si="7"/>
        <v>42.387193007493345</v>
      </c>
    </row>
    <row r="29" spans="2:27">
      <c r="B29" s="3">
        <v>12</v>
      </c>
      <c r="C29" s="23">
        <f t="shared" si="8"/>
        <v>2.513274122871834</v>
      </c>
      <c r="D29" s="16">
        <f t="shared" si="9"/>
        <v>49.447486869681939</v>
      </c>
      <c r="E29" s="16">
        <f t="shared" si="10"/>
        <v>71.637756317562321</v>
      </c>
      <c r="F29" s="6"/>
      <c r="P29" s="3">
        <v>78</v>
      </c>
      <c r="Q29" s="20">
        <f t="shared" si="0"/>
        <v>78</v>
      </c>
      <c r="R29" s="4">
        <f t="shared" si="11"/>
        <v>66.800100542384001</v>
      </c>
      <c r="S29" s="16">
        <f t="shared" si="1"/>
        <v>-41.023660130124291</v>
      </c>
      <c r="T29" s="16">
        <f t="shared" si="2"/>
        <v>-46.906912295451619</v>
      </c>
      <c r="V29" s="16">
        <f t="shared" si="12"/>
        <v>2.4023943821569009</v>
      </c>
      <c r="W29" s="21">
        <f t="shared" si="3"/>
        <v>-16.627700637464834</v>
      </c>
      <c r="X29" s="22">
        <f t="shared" si="4"/>
        <v>15.158151982047535</v>
      </c>
      <c r="Y29" s="16">
        <f t="shared" si="5"/>
        <v>1.6015962547712672</v>
      </c>
      <c r="Z29" s="16">
        <f t="shared" si="6"/>
        <v>6.8893588978637084</v>
      </c>
      <c r="AA29" s="16">
        <f t="shared" si="7"/>
        <v>41.086897223200303</v>
      </c>
    </row>
    <row r="30" spans="2:27">
      <c r="B30" s="3">
        <v>13</v>
      </c>
      <c r="C30" s="23">
        <f t="shared" si="8"/>
        <v>2.7227136331111539</v>
      </c>
      <c r="D30" s="16">
        <f t="shared" si="9"/>
        <v>43.592992692515843</v>
      </c>
      <c r="E30" s="16">
        <f t="shared" si="10"/>
        <v>73.526728175190939</v>
      </c>
      <c r="F30" s="6"/>
      <c r="P30" s="3">
        <v>84</v>
      </c>
      <c r="Q30" s="20">
        <f t="shared" si="0"/>
        <v>84</v>
      </c>
      <c r="R30" s="4">
        <f t="shared" si="11"/>
        <v>68.232108456005108</v>
      </c>
      <c r="S30" s="16">
        <f t="shared" si="1"/>
        <v>-35.535987631695676</v>
      </c>
      <c r="T30" s="16">
        <f t="shared" si="2"/>
        <v>-51.583827054121485</v>
      </c>
      <c r="V30" s="16">
        <f t="shared" si="12"/>
        <v>2.5871939500151235</v>
      </c>
      <c r="W30" s="21">
        <f t="shared" si="3"/>
        <v>-19.129885553916314</v>
      </c>
      <c r="X30" s="22">
        <f t="shared" si="4"/>
        <v>11.844723664740512</v>
      </c>
      <c r="Y30" s="16">
        <f t="shared" si="5"/>
        <v>1.7247959666767492</v>
      </c>
      <c r="Z30" s="16">
        <f t="shared" si="6"/>
        <v>10.646330711749298</v>
      </c>
      <c r="AA30" s="16">
        <f t="shared" si="7"/>
        <v>39.311456660046886</v>
      </c>
    </row>
    <row r="31" spans="2:27">
      <c r="B31" s="3">
        <v>14</v>
      </c>
      <c r="C31" s="23">
        <f t="shared" si="8"/>
        <v>2.9321531433504733</v>
      </c>
      <c r="D31" s="16">
        <f t="shared" si="9"/>
        <v>37.925218545435037</v>
      </c>
      <c r="E31" s="16">
        <f t="shared" si="10"/>
        <v>74.879794120265956</v>
      </c>
      <c r="F31" s="6"/>
      <c r="P31" s="3">
        <v>90</v>
      </c>
      <c r="Q31" s="20">
        <f t="shared" si="0"/>
        <v>90</v>
      </c>
      <c r="R31" s="4">
        <f t="shared" si="11"/>
        <v>70.114141227584554</v>
      </c>
      <c r="S31" s="16">
        <f t="shared" si="1"/>
        <v>-29.605448631814681</v>
      </c>
      <c r="T31" s="16">
        <f t="shared" si="2"/>
        <v>-56.142955331727286</v>
      </c>
      <c r="V31" s="16">
        <f t="shared" si="12"/>
        <v>2.7719935178733466</v>
      </c>
      <c r="W31" s="21">
        <f t="shared" si="3"/>
        <v>-20.980625161598002</v>
      </c>
      <c r="X31" s="22">
        <f t="shared" si="4"/>
        <v>8.1279374892109502</v>
      </c>
      <c r="Y31" s="16">
        <f t="shared" si="5"/>
        <v>1.8479956785822311</v>
      </c>
      <c r="Z31" s="16">
        <f t="shared" si="6"/>
        <v>14.156645738126015</v>
      </c>
      <c r="AA31" s="16">
        <f t="shared" si="7"/>
        <v>37.087785187186036</v>
      </c>
    </row>
    <row r="32" spans="2:27">
      <c r="B32" s="3">
        <v>15</v>
      </c>
      <c r="C32" s="23">
        <f t="shared" si="8"/>
        <v>3.1415926535897927</v>
      </c>
      <c r="D32" s="16">
        <f t="shared" si="9"/>
        <v>32.500000000000007</v>
      </c>
      <c r="E32" s="16">
        <f t="shared" si="10"/>
        <v>75.777222831138374</v>
      </c>
      <c r="F32" s="6"/>
      <c r="P32" s="3">
        <v>96</v>
      </c>
      <c r="Q32" s="20">
        <f t="shared" si="0"/>
        <v>96</v>
      </c>
      <c r="R32" s="4">
        <f t="shared" si="11"/>
        <v>72.476363644759417</v>
      </c>
      <c r="S32" s="16">
        <f t="shared" si="1"/>
        <v>-23.1586192791111</v>
      </c>
      <c r="T32" s="16">
        <f t="shared" si="2"/>
        <v>-60.580720107960111</v>
      </c>
      <c r="V32" s="16">
        <f t="shared" si="12"/>
        <v>2.9567930857315701</v>
      </c>
      <c r="W32" s="21">
        <f t="shared" si="3"/>
        <v>-22.116894742887791</v>
      </c>
      <c r="X32" s="22">
        <f t="shared" si="4"/>
        <v>4.134364150872833</v>
      </c>
      <c r="Y32" s="16">
        <f t="shared" si="5"/>
        <v>1.9711953904877133</v>
      </c>
      <c r="Z32" s="16">
        <f t="shared" si="6"/>
        <v>17.3670911794121</v>
      </c>
      <c r="AA32" s="16">
        <f t="shared" si="7"/>
        <v>34.449591397460424</v>
      </c>
    </row>
    <row r="33" spans="2:27">
      <c r="B33" s="3">
        <v>16</v>
      </c>
      <c r="C33" s="23">
        <f t="shared" si="8"/>
        <v>3.3510321638291125</v>
      </c>
      <c r="D33" s="16">
        <f t="shared" si="9"/>
        <v>27.353314835788961</v>
      </c>
      <c r="E33" s="16">
        <f t="shared" si="10"/>
        <v>76.305472529477328</v>
      </c>
      <c r="F33" s="6"/>
      <c r="P33" s="3">
        <v>102</v>
      </c>
      <c r="Q33" s="20">
        <f t="shared" si="0"/>
        <v>102</v>
      </c>
      <c r="R33" s="4">
        <f t="shared" si="11"/>
        <v>75.354672006745034</v>
      </c>
      <c r="S33" s="16">
        <f t="shared" si="1"/>
        <v>-16.112343375007363</v>
      </c>
      <c r="T33" s="16">
        <f t="shared" si="2"/>
        <v>-64.878539726198937</v>
      </c>
      <c r="V33" s="16">
        <f t="shared" si="12"/>
        <v>3.1415926535897931</v>
      </c>
      <c r="W33" s="21">
        <f t="shared" si="3"/>
        <v>-22.5</v>
      </c>
      <c r="X33" s="22">
        <f t="shared" si="4"/>
        <v>2.756584023544395E-15</v>
      </c>
      <c r="Y33" s="16">
        <f t="shared" si="5"/>
        <v>2.0943951023931957</v>
      </c>
      <c r="Z33" s="16">
        <f t="shared" si="6"/>
        <v>20.228999955265536</v>
      </c>
      <c r="AA33" s="16">
        <f t="shared" si="7"/>
        <v>31.436867619495622</v>
      </c>
    </row>
    <row r="34" spans="2:27">
      <c r="B34" s="3">
        <v>17</v>
      </c>
      <c r="C34" s="23">
        <f t="shared" si="8"/>
        <v>3.5604716740684323</v>
      </c>
      <c r="D34" s="16">
        <f t="shared" si="9"/>
        <v>22.500690525413042</v>
      </c>
      <c r="E34" s="16">
        <f t="shared" si="10"/>
        <v>76.552800039991141</v>
      </c>
      <c r="F34" s="6"/>
      <c r="P34" s="3">
        <v>108</v>
      </c>
      <c r="Q34" s="20">
        <f t="shared" si="0"/>
        <v>108</v>
      </c>
      <c r="R34" s="4">
        <f t="shared" si="11"/>
        <v>78.789493534332991</v>
      </c>
      <c r="S34" s="16">
        <f t="shared" si="1"/>
        <v>-8.3747136697932199</v>
      </c>
      <c r="T34" s="16">
        <f t="shared" si="2"/>
        <v>-68.998711311117802</v>
      </c>
      <c r="V34" s="16">
        <f t="shared" si="12"/>
        <v>3.3263922214480162</v>
      </c>
      <c r="W34" s="21">
        <f t="shared" si="3"/>
        <v>-22.116894742887791</v>
      </c>
      <c r="X34" s="22">
        <f t="shared" si="4"/>
        <v>-4.1343641508728277</v>
      </c>
      <c r="Y34" s="16">
        <f t="shared" si="5"/>
        <v>2.2175948142986774</v>
      </c>
      <c r="Z34" s="16">
        <f t="shared" si="6"/>
        <v>22.698988445913542</v>
      </c>
      <c r="AA34" s="16">
        <f t="shared" si="7"/>
        <v>28.095283674764076</v>
      </c>
    </row>
    <row r="35" spans="2:27">
      <c r="B35" s="3">
        <v>18</v>
      </c>
      <c r="C35" s="23">
        <f t="shared" si="8"/>
        <v>3.7699111843077513</v>
      </c>
      <c r="D35" s="16">
        <f t="shared" si="9"/>
        <v>17.937545821089738</v>
      </c>
      <c r="E35" s="16">
        <f t="shared" si="10"/>
        <v>76.60486108753561</v>
      </c>
      <c r="F35" s="6"/>
      <c r="P35" s="3">
        <v>114</v>
      </c>
      <c r="Q35" s="20">
        <f t="shared" si="0"/>
        <v>114</v>
      </c>
      <c r="R35" s="4">
        <f t="shared" si="11"/>
        <v>82.823788522275763</v>
      </c>
      <c r="S35" s="16">
        <f t="shared" si="1"/>
        <v>0.15249542944304384</v>
      </c>
      <c r="T35" s="16">
        <f t="shared" si="2"/>
        <v>-72.879248143569626</v>
      </c>
      <c r="V35" s="16">
        <f t="shared" si="12"/>
        <v>3.5111917893062392</v>
      </c>
      <c r="W35" s="21">
        <f t="shared" si="3"/>
        <v>-20.980625161598009</v>
      </c>
      <c r="X35" s="22">
        <f t="shared" si="4"/>
        <v>-8.127937489210936</v>
      </c>
      <c r="Y35" s="16">
        <f t="shared" si="5"/>
        <v>2.3407945262041596</v>
      </c>
      <c r="Z35" s="16">
        <f t="shared" si="6"/>
        <v>24.73961414360555</v>
      </c>
      <c r="AA35" s="16">
        <f t="shared" si="7"/>
        <v>24.475494569644773</v>
      </c>
    </row>
    <row r="36" spans="2:27">
      <c r="B36" s="3">
        <v>19</v>
      </c>
      <c r="C36" s="23">
        <f t="shared" si="8"/>
        <v>3.9793506945470707</v>
      </c>
      <c r="D36" s="16">
        <f t="shared" si="9"/>
        <v>13.640446543433779</v>
      </c>
      <c r="E36" s="16">
        <f t="shared" si="10"/>
        <v>76.540496762529003</v>
      </c>
      <c r="F36" s="6"/>
      <c r="P36" s="3">
        <v>120</v>
      </c>
      <c r="Q36" s="20">
        <f t="shared" si="0"/>
        <v>0</v>
      </c>
      <c r="R36" s="4">
        <f t="shared" si="11"/>
        <v>87.500000000000014</v>
      </c>
      <c r="S36" s="16">
        <f t="shared" si="1"/>
        <v>9.5692155458563839</v>
      </c>
      <c r="T36" s="16">
        <f t="shared" si="2"/>
        <v>-76.427892595993285</v>
      </c>
      <c r="V36" s="16">
        <f t="shared" si="12"/>
        <v>3.6959913571644627</v>
      </c>
      <c r="W36" s="21">
        <f t="shared" si="3"/>
        <v>-19.129885553916317</v>
      </c>
      <c r="X36" s="22">
        <f t="shared" si="4"/>
        <v>-11.844723664740506</v>
      </c>
      <c r="Y36" s="16">
        <f t="shared" si="5"/>
        <v>2.4639942381096418</v>
      </c>
      <c r="Z36" s="16">
        <f t="shared" si="6"/>
        <v>26.319943242863829</v>
      </c>
      <c r="AA36" s="16">
        <f t="shared" si="7"/>
        <v>20.632372617161497</v>
      </c>
    </row>
    <row r="37" spans="2:27">
      <c r="B37" s="3">
        <v>20</v>
      </c>
      <c r="C37" s="23">
        <f t="shared" si="8"/>
        <v>4.1887902047863905</v>
      </c>
      <c r="D37" s="16">
        <f t="shared" si="9"/>
        <v>9.5692155458564052</v>
      </c>
      <c r="E37" s="16">
        <f t="shared" si="10"/>
        <v>76.427892595993271</v>
      </c>
      <c r="F37" s="6"/>
      <c r="P37" s="3">
        <v>126</v>
      </c>
      <c r="Q37" s="20">
        <f t="shared" si="0"/>
        <v>6</v>
      </c>
      <c r="R37" s="4">
        <f t="shared" si="11"/>
        <v>82.823788522275763</v>
      </c>
      <c r="S37" s="16">
        <f t="shared" si="1"/>
        <v>17.204330067026369</v>
      </c>
      <c r="T37" s="16">
        <f t="shared" si="2"/>
        <v>-69.87254962638454</v>
      </c>
      <c r="V37" s="16">
        <f t="shared" si="12"/>
        <v>3.8807909250226857</v>
      </c>
      <c r="W37" s="21">
        <f t="shared" si="3"/>
        <v>-16.62770063746483</v>
      </c>
      <c r="X37" s="22">
        <f t="shared" si="4"/>
        <v>-15.158151982047537</v>
      </c>
      <c r="Y37" s="16">
        <f t="shared" si="5"/>
        <v>2.587193950015124</v>
      </c>
      <c r="Z37" s="16">
        <f t="shared" si="6"/>
        <v>27.416019565442411</v>
      </c>
      <c r="AA37" s="16">
        <f t="shared" si="7"/>
        <v>16.624175628651081</v>
      </c>
    </row>
    <row r="38" spans="2:27">
      <c r="B38" s="3">
        <v>21</v>
      </c>
      <c r="C38" s="23">
        <f t="shared" si="8"/>
        <v>4.3982297150257104</v>
      </c>
      <c r="D38" s="16">
        <f t="shared" si="9"/>
        <v>5.6697993492015168</v>
      </c>
      <c r="E38" s="16">
        <f t="shared" si="10"/>
        <v>76.321280036403436</v>
      </c>
      <c r="F38" s="6"/>
      <c r="P38" s="3">
        <v>132</v>
      </c>
      <c r="Q38" s="20">
        <f t="shared" si="0"/>
        <v>12</v>
      </c>
      <c r="R38" s="4">
        <f t="shared" si="11"/>
        <v>78.789493534332991</v>
      </c>
      <c r="S38" s="16">
        <f t="shared" si="1"/>
        <v>23.890063769861449</v>
      </c>
      <c r="T38" s="16">
        <f t="shared" si="2"/>
        <v>-63.309560521952925</v>
      </c>
      <c r="V38" s="16">
        <f t="shared" si="12"/>
        <v>4.0655904928809079</v>
      </c>
      <c r="W38" s="21">
        <f t="shared" si="3"/>
        <v>-13.559279318533287</v>
      </c>
      <c r="X38" s="22">
        <f t="shared" si="4"/>
        <v>-17.955387613805375</v>
      </c>
      <c r="Y38" s="16">
        <f t="shared" si="5"/>
        <v>2.7103936619206057</v>
      </c>
      <c r="Z38" s="16">
        <f t="shared" si="6"/>
        <v>28.011227711569695</v>
      </c>
      <c r="AA38" s="16">
        <f t="shared" si="7"/>
        <v>12.51166378472832</v>
      </c>
    </row>
    <row r="39" spans="2:27">
      <c r="B39" s="3">
        <v>22</v>
      </c>
      <c r="C39" s="23">
        <f t="shared" si="8"/>
        <v>4.6076692252650293</v>
      </c>
      <c r="D39" s="16">
        <f t="shared" si="9"/>
        <v>1.8777607497077342</v>
      </c>
      <c r="E39" s="16">
        <f t="shared" si="10"/>
        <v>76.258326041277797</v>
      </c>
      <c r="F39" s="6"/>
      <c r="P39" s="3">
        <v>138</v>
      </c>
      <c r="Q39" s="20">
        <f t="shared" si="0"/>
        <v>18</v>
      </c>
      <c r="R39" s="4">
        <f t="shared" si="11"/>
        <v>75.354672006745034</v>
      </c>
      <c r="S39" s="16">
        <f t="shared" si="1"/>
        <v>29.751875630224788</v>
      </c>
      <c r="T39" s="16">
        <f t="shared" si="2"/>
        <v>-56.791440466454567</v>
      </c>
      <c r="V39" s="16">
        <f t="shared" si="12"/>
        <v>4.2503900607391314</v>
      </c>
      <c r="W39" s="21">
        <f t="shared" si="3"/>
        <v>-10.029113004972125</v>
      </c>
      <c r="X39" s="22">
        <f t="shared" si="4"/>
        <v>-20.141174055488896</v>
      </c>
      <c r="Y39" s="16">
        <f t="shared" si="5"/>
        <v>2.8335933738260879</v>
      </c>
      <c r="Z39" s="16">
        <f t="shared" si="6"/>
        <v>28.096544932472163</v>
      </c>
      <c r="AA39" s="16">
        <f t="shared" si="7"/>
        <v>8.3571785728833134</v>
      </c>
    </row>
    <row r="40" spans="2:27">
      <c r="B40" s="3">
        <v>23</v>
      </c>
      <c r="C40" s="23">
        <f t="shared" si="8"/>
        <v>4.8171087355043483</v>
      </c>
      <c r="D40" s="16">
        <f t="shared" si="9"/>
        <v>-1.877760749707728</v>
      </c>
      <c r="E40" s="16">
        <f t="shared" si="10"/>
        <v>76.258326041277797</v>
      </c>
      <c r="F40" s="6"/>
      <c r="P40" s="3">
        <v>144</v>
      </c>
      <c r="Q40" s="20">
        <f t="shared" si="0"/>
        <v>24</v>
      </c>
      <c r="R40" s="4">
        <f t="shared" si="11"/>
        <v>72.476363644759417</v>
      </c>
      <c r="S40" s="16">
        <f t="shared" si="1"/>
        <v>34.903268219514665</v>
      </c>
      <c r="T40" s="16">
        <f t="shared" si="2"/>
        <v>-50.342842791092906</v>
      </c>
      <c r="V40" s="16">
        <f t="shared" si="12"/>
        <v>4.4351896285973549</v>
      </c>
      <c r="W40" s="21">
        <f t="shared" si="3"/>
        <v>-6.15741727662187</v>
      </c>
      <c r="X40" s="22">
        <f t="shared" si="4"/>
        <v>-21.641076971388429</v>
      </c>
      <c r="Y40" s="16">
        <f t="shared" si="5"/>
        <v>2.9567930857315701</v>
      </c>
      <c r="Z40" s="16">
        <f t="shared" si="6"/>
        <v>27.670677906048518</v>
      </c>
      <c r="AA40" s="16">
        <f t="shared" si="7"/>
        <v>4.2236977540786027</v>
      </c>
    </row>
    <row r="41" spans="2:27">
      <c r="B41" s="3">
        <v>24</v>
      </c>
      <c r="C41" s="23">
        <f t="shared" si="8"/>
        <v>5.0265482457436681</v>
      </c>
      <c r="D41" s="16">
        <f t="shared" si="9"/>
        <v>-5.6697993492015195</v>
      </c>
      <c r="E41" s="16">
        <f t="shared" si="10"/>
        <v>76.321280036403436</v>
      </c>
      <c r="F41" s="6"/>
      <c r="P41" s="3">
        <v>150</v>
      </c>
      <c r="Q41" s="20">
        <f t="shared" si="0"/>
        <v>30</v>
      </c>
      <c r="R41" s="4">
        <f t="shared" si="11"/>
        <v>70.114141227584554</v>
      </c>
      <c r="S41" s="16">
        <f t="shared" si="1"/>
        <v>39.443501244903473</v>
      </c>
      <c r="T41" s="16">
        <f t="shared" si="2"/>
        <v>-43.967762478875493</v>
      </c>
      <c r="V41" s="16">
        <f t="shared" si="12"/>
        <v>4.6199891964555784</v>
      </c>
      <c r="W41" s="21">
        <f t="shared" si="3"/>
        <v>-2.0760380879242932</v>
      </c>
      <c r="X41" s="22">
        <f t="shared" si="4"/>
        <v>-22.404018966638279</v>
      </c>
      <c r="Y41" s="16">
        <f t="shared" si="5"/>
        <v>3.0799927976370522</v>
      </c>
      <c r="Z41" s="16">
        <f t="shared" si="6"/>
        <v>26.740082342314388</v>
      </c>
      <c r="AA41" s="16">
        <f t="shared" si="7"/>
        <v>0.17388068408892821</v>
      </c>
    </row>
    <row r="42" spans="2:27">
      <c r="B42" s="3">
        <v>25</v>
      </c>
      <c r="C42" s="23">
        <f t="shared" si="8"/>
        <v>5.2359877559829879</v>
      </c>
      <c r="D42" s="16">
        <f t="shared" si="9"/>
        <v>-9.5692155458564088</v>
      </c>
      <c r="E42" s="16">
        <f t="shared" si="10"/>
        <v>76.427892595993271</v>
      </c>
      <c r="F42" s="6"/>
      <c r="P42" s="3">
        <v>156</v>
      </c>
      <c r="Q42" s="20">
        <f t="shared" si="0"/>
        <v>36</v>
      </c>
      <c r="R42" s="4">
        <f t="shared" si="11"/>
        <v>68.232108456005108</v>
      </c>
      <c r="S42" s="16">
        <f t="shared" si="1"/>
        <v>43.457071273427893</v>
      </c>
      <c r="T42" s="16">
        <f t="shared" si="2"/>
        <v>-37.655219480455159</v>
      </c>
      <c r="V42" s="16">
        <f t="shared" si="12"/>
        <v>4.8047887643138019</v>
      </c>
      <c r="W42" s="21">
        <f t="shared" si="3"/>
        <v>2.0760380879243048</v>
      </c>
      <c r="X42" s="22">
        <f t="shared" si="4"/>
        <v>-22.404018966638276</v>
      </c>
      <c r="Y42" s="16">
        <f t="shared" si="5"/>
        <v>3.2031925095425344</v>
      </c>
      <c r="Z42" s="16">
        <f t="shared" si="6"/>
        <v>25.318865121419122</v>
      </c>
      <c r="AA42" s="16">
        <f t="shared" si="7"/>
        <v>-3.730881538460876</v>
      </c>
    </row>
    <row r="43" spans="2:27">
      <c r="B43" s="3">
        <v>26</v>
      </c>
      <c r="C43" s="23">
        <f t="shared" si="8"/>
        <v>5.4454272662223078</v>
      </c>
      <c r="D43" s="16">
        <f t="shared" si="9"/>
        <v>-13.64044654343378</v>
      </c>
      <c r="E43" s="16">
        <f t="shared" si="10"/>
        <v>76.540496762529003</v>
      </c>
      <c r="F43" s="6"/>
      <c r="P43" s="3">
        <v>162</v>
      </c>
      <c r="Q43" s="20">
        <f t="shared" si="0"/>
        <v>42</v>
      </c>
      <c r="R43" s="4">
        <f t="shared" si="11"/>
        <v>66.800100542384001</v>
      </c>
      <c r="S43" s="16">
        <f t="shared" si="1"/>
        <v>47.014197569408793</v>
      </c>
      <c r="T43" s="16">
        <f t="shared" si="2"/>
        <v>-31.383462659251535</v>
      </c>
      <c r="V43" s="16">
        <f t="shared" si="12"/>
        <v>4.9895883321720245</v>
      </c>
      <c r="W43" s="21">
        <f t="shared" si="3"/>
        <v>6.1574172766218629</v>
      </c>
      <c r="X43" s="22">
        <f t="shared" si="4"/>
        <v>-21.641076971388429</v>
      </c>
      <c r="Y43" s="16">
        <f t="shared" si="5"/>
        <v>3.3263922214480162</v>
      </c>
      <c r="Z43" s="16">
        <f t="shared" si="6"/>
        <v>23.428570447722414</v>
      </c>
      <c r="AA43" s="16">
        <f t="shared" si="7"/>
        <v>-7.4313966985723869</v>
      </c>
    </row>
    <row r="44" spans="2:27">
      <c r="B44" s="3">
        <v>27</v>
      </c>
      <c r="C44" s="23">
        <f t="shared" si="8"/>
        <v>5.6548667764616267</v>
      </c>
      <c r="D44" s="16">
        <f t="shared" si="9"/>
        <v>-17.937545821089742</v>
      </c>
      <c r="E44" s="16">
        <f t="shared" si="10"/>
        <v>76.60486108753561</v>
      </c>
      <c r="F44" s="6"/>
      <c r="P44" s="3">
        <v>168</v>
      </c>
      <c r="Q44" s="20">
        <f t="shared" si="0"/>
        <v>48</v>
      </c>
      <c r="R44" s="4">
        <f t="shared" si="11"/>
        <v>65.794336221285661</v>
      </c>
      <c r="S44" s="16">
        <f t="shared" si="1"/>
        <v>50.171761570337054</v>
      </c>
      <c r="T44" s="16">
        <f t="shared" si="2"/>
        <v>-25.122900448520916</v>
      </c>
      <c r="V44" s="16">
        <f t="shared" si="12"/>
        <v>5.1743879000302471</v>
      </c>
      <c r="W44" s="21">
        <f t="shared" si="3"/>
        <v>10.029113004972098</v>
      </c>
      <c r="X44" s="22">
        <f t="shared" si="4"/>
        <v>-20.141174055488907</v>
      </c>
      <c r="Y44" s="16">
        <f t="shared" si="5"/>
        <v>3.4495919333534983</v>
      </c>
      <c r="Z44" s="16">
        <f t="shared" si="6"/>
        <v>21.09785326161721</v>
      </c>
      <c r="AA44" s="16">
        <f t="shared" si="7"/>
        <v>-10.871568758515787</v>
      </c>
    </row>
    <row r="45" spans="2:27">
      <c r="B45" s="3">
        <v>28</v>
      </c>
      <c r="C45" s="23">
        <f t="shared" si="8"/>
        <v>5.8643062867009466</v>
      </c>
      <c r="D45" s="16">
        <f t="shared" si="9"/>
        <v>-22.500690525413049</v>
      </c>
      <c r="E45" s="16">
        <f t="shared" si="10"/>
        <v>76.552800039991141</v>
      </c>
      <c r="F45" s="6"/>
      <c r="P45" s="3">
        <v>174</v>
      </c>
      <c r="Q45" s="20">
        <f t="shared" si="0"/>
        <v>54</v>
      </c>
      <c r="R45" s="4">
        <f t="shared" si="11"/>
        <v>65.197727445131179</v>
      </c>
      <c r="S45" s="16">
        <f t="shared" si="1"/>
        <v>52.974329259919699</v>
      </c>
      <c r="T45" s="16">
        <f t="shared" si="2"/>
        <v>-18.838016755588946</v>
      </c>
      <c r="V45" s="16">
        <f t="shared" si="12"/>
        <v>5.3591874678884706</v>
      </c>
      <c r="W45" s="21">
        <f t="shared" si="3"/>
        <v>13.559279318533264</v>
      </c>
      <c r="X45" s="22">
        <f t="shared" si="4"/>
        <v>-17.955387613805392</v>
      </c>
      <c r="Y45" s="16">
        <f t="shared" si="5"/>
        <v>3.5727916452589805</v>
      </c>
      <c r="Z45" s="16">
        <f t="shared" si="6"/>
        <v>18.362044859842591</v>
      </c>
      <c r="AA45" s="16">
        <f t="shared" si="7"/>
        <v>-13.999248216580627</v>
      </c>
    </row>
    <row r="46" spans="2:27">
      <c r="B46" s="3">
        <v>29</v>
      </c>
      <c r="C46" s="23">
        <f t="shared" si="8"/>
        <v>6.0737457969402664</v>
      </c>
      <c r="D46" s="16">
        <f t="shared" si="9"/>
        <v>-27.353314835788971</v>
      </c>
      <c r="E46" s="16">
        <f t="shared" si="10"/>
        <v>76.305472529477299</v>
      </c>
      <c r="F46" s="6"/>
      <c r="P46" s="3">
        <v>180</v>
      </c>
      <c r="Q46" s="20">
        <f t="shared" si="0"/>
        <v>60</v>
      </c>
      <c r="R46" s="4">
        <f t="shared" si="11"/>
        <v>65.000000000000014</v>
      </c>
      <c r="S46" s="16">
        <f t="shared" si="1"/>
        <v>55.455020351084045</v>
      </c>
      <c r="T46" s="16">
        <f t="shared" si="2"/>
        <v>-12.488523523593576</v>
      </c>
      <c r="V46" s="16">
        <f t="shared" si="12"/>
        <v>5.5439870357466932</v>
      </c>
      <c r="W46" s="21">
        <f t="shared" si="3"/>
        <v>16.627700637464816</v>
      </c>
      <c r="X46" s="22">
        <f t="shared" si="4"/>
        <v>-15.158151982047549</v>
      </c>
      <c r="Y46" s="16">
        <f t="shared" si="5"/>
        <v>3.6959913571644623</v>
      </c>
      <c r="Z46" s="16">
        <f t="shared" si="6"/>
        <v>15.262617309039944</v>
      </c>
      <c r="AA46" s="16">
        <f t="shared" si="7"/>
        <v>-16.767022640363521</v>
      </c>
    </row>
    <row r="47" spans="2:27">
      <c r="B47" s="3">
        <v>30</v>
      </c>
      <c r="C47" s="23">
        <f t="shared" si="8"/>
        <v>6.2831853071795853</v>
      </c>
      <c r="D47" s="16">
        <f t="shared" si="9"/>
        <v>-32.499999999999979</v>
      </c>
      <c r="E47" s="16">
        <f t="shared" si="10"/>
        <v>75.777222831138374</v>
      </c>
      <c r="F47" s="6"/>
      <c r="P47" s="3">
        <v>186</v>
      </c>
      <c r="Q47" s="20">
        <f t="shared" si="0"/>
        <v>66</v>
      </c>
      <c r="R47" s="4">
        <f t="shared" si="11"/>
        <v>65.197727445131179</v>
      </c>
      <c r="S47" s="16">
        <f t="shared" si="1"/>
        <v>57.636076302918021</v>
      </c>
      <c r="T47" s="16">
        <f t="shared" si="2"/>
        <v>-6.0299720197417415</v>
      </c>
      <c r="V47" s="16">
        <f t="shared" si="12"/>
        <v>5.7287866036049166</v>
      </c>
      <c r="W47" s="21">
        <f t="shared" si="3"/>
        <v>19.129885553916314</v>
      </c>
      <c r="X47" s="22">
        <f t="shared" si="4"/>
        <v>-11.844723664740513</v>
      </c>
      <c r="Y47" s="16">
        <f t="shared" si="5"/>
        <v>3.8191910690699444</v>
      </c>
      <c r="Z47" s="16">
        <f t="shared" si="6"/>
        <v>11.846554771496935</v>
      </c>
      <c r="AA47" s="16">
        <f t="shared" si="7"/>
        <v>-19.13293539091385</v>
      </c>
    </row>
    <row r="48" spans="2:27">
      <c r="B48" s="3">
        <v>31</v>
      </c>
      <c r="C48" s="23">
        <f t="shared" si="8"/>
        <v>6.4926248174189052</v>
      </c>
      <c r="D48" s="16">
        <f t="shared" si="9"/>
        <v>-37.925218545435015</v>
      </c>
      <c r="E48" s="16">
        <f t="shared" si="10"/>
        <v>74.879794120265942</v>
      </c>
      <c r="F48" s="6"/>
      <c r="P48" s="3">
        <v>192</v>
      </c>
      <c r="Q48" s="20">
        <f t="shared" ref="Q48:Q76" si="13">MOD(P48,120)</f>
        <v>72</v>
      </c>
      <c r="R48" s="4">
        <f t="shared" si="11"/>
        <v>65.794336221285661</v>
      </c>
      <c r="S48" s="16">
        <f t="shared" ref="S48:S76" si="14">$Z$12+R48*COS(0.5*$G$12/$G$13*RADIANS($N$15)+RADIANS(P48))</f>
        <v>59.529030263986108</v>
      </c>
      <c r="T48" s="16">
        <f t="shared" ref="T48:T76" si="15">$AA$12+R48*SIN(0.5*$G$12/$G$13*RADIANS($N$15)+RADIANS(P48))</f>
        <v>0.58598399504943188</v>
      </c>
      <c r="V48" s="16">
        <f t="shared" si="12"/>
        <v>5.9135861714631401</v>
      </c>
      <c r="W48" s="21">
        <f t="shared" si="3"/>
        <v>20.980625161598006</v>
      </c>
      <c r="X48" s="22">
        <f t="shared" si="4"/>
        <v>-8.1279374892109431</v>
      </c>
      <c r="Y48" s="16">
        <f t="shared" ref="Y48:Y67" si="16">B49*2*PI()/51</f>
        <v>3.9423907809754266</v>
      </c>
      <c r="Z48" s="16">
        <f t="shared" ref="Z48:Z67" si="17">+$Z$12+$G$13*COS(Y48-1/3*RADIANS($N$15))</f>
        <v>8.1656412731403112</v>
      </c>
      <c r="AA48" s="16">
        <f t="shared" ref="AA48:AA67" si="18">$AA$12-$G$13*SIN(Y48-1/3*RADIANS($N$15))</f>
        <v>-21.061121642611901</v>
      </c>
    </row>
    <row r="49" spans="2:27">
      <c r="B49" s="3">
        <v>32</v>
      </c>
      <c r="C49" s="23">
        <f t="shared" ref="C49:C80" si="19">B49*PI()/45*1/(1-$G$12/$G$13)</f>
        <v>6.702064327658225</v>
      </c>
      <c r="D49" s="16">
        <f t="shared" ref="D49:D80" si="20">($G$13-$G$12)*COS(C49)+$M$13*COS((1-$G$12/$G$13)*C49)</f>
        <v>-43.592992692515836</v>
      </c>
      <c r="E49" s="16">
        <f t="shared" ref="E49:E80" si="21">($G$13-$G$12)*SIN(C49)+$M$13*SIN((1-$G$12/$G$13)*C49)</f>
        <v>73.526728175190925</v>
      </c>
      <c r="F49" s="6"/>
      <c r="P49" s="3">
        <v>198</v>
      </c>
      <c r="Q49" s="20">
        <f t="shared" si="13"/>
        <v>78</v>
      </c>
      <c r="R49" s="4">
        <f t="shared" si="11"/>
        <v>66.800100542384001</v>
      </c>
      <c r="S49" s="16">
        <f t="shared" si="14"/>
        <v>61.134407726011894</v>
      </c>
      <c r="T49" s="16">
        <f t="shared" si="15"/>
        <v>7.411495903969227</v>
      </c>
      <c r="V49" s="16">
        <f t="shared" si="12"/>
        <v>6.0983857393213636</v>
      </c>
      <c r="W49" s="21">
        <f t="shared" si="3"/>
        <v>22.116894742887791</v>
      </c>
      <c r="X49" s="22">
        <f t="shared" si="4"/>
        <v>-4.1343641508728268</v>
      </c>
      <c r="Y49" s="16">
        <f t="shared" si="16"/>
        <v>4.0655904928809088</v>
      </c>
      <c r="Z49" s="16">
        <f t="shared" si="17"/>
        <v>4.2756757104885477</v>
      </c>
      <c r="AA49" s="16">
        <f t="shared" si="18"/>
        <v>-22.522352057366788</v>
      </c>
    </row>
    <row r="50" spans="2:27">
      <c r="B50" s="3">
        <v>33</v>
      </c>
      <c r="C50" s="23">
        <f t="shared" si="19"/>
        <v>6.9115038378975449</v>
      </c>
      <c r="D50" s="16">
        <f t="shared" si="20"/>
        <v>-49.447486869681931</v>
      </c>
      <c r="E50" s="16">
        <f t="shared" si="21"/>
        <v>71.637756317562321</v>
      </c>
      <c r="F50" s="6"/>
      <c r="N50" s="24"/>
      <c r="O50" s="24"/>
      <c r="P50" s="3">
        <v>204</v>
      </c>
      <c r="Q50" s="20">
        <f t="shared" si="13"/>
        <v>84</v>
      </c>
      <c r="R50" s="4">
        <f t="shared" si="11"/>
        <v>68.232108456005108</v>
      </c>
      <c r="S50" s="16">
        <f t="shared" si="14"/>
        <v>62.440898469140073</v>
      </c>
      <c r="T50" s="16">
        <f t="shared" si="15"/>
        <v>14.502417074592501</v>
      </c>
      <c r="V50" s="16">
        <f t="shared" si="12"/>
        <v>6.2831853071795862</v>
      </c>
      <c r="W50" s="21">
        <f t="shared" si="3"/>
        <v>22.5</v>
      </c>
      <c r="X50" s="22">
        <f t="shared" si="4"/>
        <v>-5.51316804708879E-15</v>
      </c>
      <c r="Y50" s="16">
        <f t="shared" si="16"/>
        <v>4.1887902047863914</v>
      </c>
      <c r="Z50" s="16">
        <f t="shared" si="17"/>
        <v>0.23562599625887426</v>
      </c>
      <c r="AA50" s="16">
        <f t="shared" si="18"/>
        <v>-23.494475871587085</v>
      </c>
    </row>
    <row r="51" spans="2:27">
      <c r="B51" s="3">
        <v>34</v>
      </c>
      <c r="C51" s="23">
        <f t="shared" si="19"/>
        <v>7.1209433481368647</v>
      </c>
      <c r="D51" s="16">
        <f t="shared" si="20"/>
        <v>-55.414513208094824</v>
      </c>
      <c r="E51" s="16">
        <f t="shared" si="21"/>
        <v>69.142986701782945</v>
      </c>
      <c r="F51" s="6"/>
      <c r="N51" s="24"/>
      <c r="O51" s="24"/>
      <c r="P51" s="3">
        <v>210</v>
      </c>
      <c r="Q51" s="20">
        <f t="shared" si="13"/>
        <v>90</v>
      </c>
      <c r="R51" s="4">
        <f t="shared" si="11"/>
        <v>70.114141227584554</v>
      </c>
      <c r="S51" s="16">
        <f t="shared" si="14"/>
        <v>63.423949876718176</v>
      </c>
      <c r="T51" s="16">
        <f t="shared" si="15"/>
        <v>21.917978645426757</v>
      </c>
      <c r="V51" s="25"/>
      <c r="W51" s="25"/>
      <c r="X51" s="25"/>
      <c r="Y51" s="16">
        <f t="shared" si="16"/>
        <v>4.3119899166918731</v>
      </c>
      <c r="Z51" s="16">
        <f t="shared" si="17"/>
        <v>-3.8932648340808633</v>
      </c>
      <c r="AA51" s="16">
        <f t="shared" si="18"/>
        <v>-23.962756679177673</v>
      </c>
    </row>
    <row r="52" spans="2:27">
      <c r="B52" s="3">
        <v>35</v>
      </c>
      <c r="C52" s="23">
        <f t="shared" si="19"/>
        <v>7.3303828583761828</v>
      </c>
      <c r="D52" s="16">
        <f t="shared" si="20"/>
        <v>-61.403888772910548</v>
      </c>
      <c r="E52" s="16">
        <f t="shared" si="21"/>
        <v>65.986701640147132</v>
      </c>
      <c r="P52" s="3">
        <v>216</v>
      </c>
      <c r="Q52" s="20">
        <f t="shared" si="13"/>
        <v>96</v>
      </c>
      <c r="R52" s="4">
        <f t="shared" si="11"/>
        <v>72.476363644759417</v>
      </c>
      <c r="S52" s="16">
        <f t="shared" si="14"/>
        <v>64.043752232603779</v>
      </c>
      <c r="T52" s="16">
        <f t="shared" si="15"/>
        <v>29.71997902684766</v>
      </c>
      <c r="V52" s="26"/>
      <c r="W52" s="25"/>
      <c r="X52" s="25"/>
      <c r="Y52" s="16">
        <f t="shared" si="16"/>
        <v>4.4351896285973549</v>
      </c>
      <c r="Z52" s="16">
        <f t="shared" si="17"/>
        <v>-8.0484070043023053</v>
      </c>
      <c r="AA52" s="16">
        <f t="shared" si="18"/>
        <v>-23.920095820434639</v>
      </c>
    </row>
    <row r="53" spans="2:27">
      <c r="B53" s="3">
        <v>36</v>
      </c>
      <c r="C53" s="23">
        <f t="shared" si="19"/>
        <v>7.5398223686155026</v>
      </c>
      <c r="D53" s="16">
        <f t="shared" si="20"/>
        <v>-67.312545821089714</v>
      </c>
      <c r="E53" s="16">
        <f t="shared" si="21"/>
        <v>62.130595383911881</v>
      </c>
      <c r="P53" s="3">
        <v>222</v>
      </c>
      <c r="Q53" s="20">
        <f t="shared" si="13"/>
        <v>102</v>
      </c>
      <c r="R53" s="4">
        <f t="shared" si="11"/>
        <v>75.354672006745034</v>
      </c>
      <c r="S53" s="16">
        <f t="shared" si="14"/>
        <v>64.242635250829892</v>
      </c>
      <c r="T53" s="16">
        <f t="shared" si="15"/>
        <v>37.971142770995016</v>
      </c>
      <c r="V53" s="26"/>
      <c r="W53" s="26"/>
      <c r="X53" s="26"/>
      <c r="Y53" s="16">
        <f t="shared" si="16"/>
        <v>4.5583893405028375</v>
      </c>
      <c r="Z53" s="16">
        <f t="shared" si="17"/>
        <v>-12.166812794623633</v>
      </c>
      <c r="AA53" s="16">
        <f t="shared" si="18"/>
        <v>-23.36713999049045</v>
      </c>
    </row>
    <row r="54" spans="2:27">
      <c r="B54" s="3">
        <v>37</v>
      </c>
      <c r="C54" s="23">
        <f t="shared" si="19"/>
        <v>7.7492618788548224</v>
      </c>
      <c r="D54" s="16">
        <f t="shared" si="20"/>
        <v>-73.028263201926151</v>
      </c>
      <c r="E54" s="16">
        <f t="shared" si="21"/>
        <v>57.556306943298502</v>
      </c>
      <c r="P54" s="3">
        <v>228</v>
      </c>
      <c r="Q54" s="20">
        <f t="shared" si="13"/>
        <v>108</v>
      </c>
      <c r="R54" s="4">
        <f t="shared" si="11"/>
        <v>78.789493534332991</v>
      </c>
      <c r="S54" s="16">
        <f t="shared" si="14"/>
        <v>63.941993658713336</v>
      </c>
      <c r="T54" s="16">
        <f t="shared" si="15"/>
        <v>46.732212453247058</v>
      </c>
      <c r="V54" s="26"/>
      <c r="W54" s="26"/>
      <c r="X54" s="26"/>
      <c r="Y54" s="16">
        <f t="shared" si="16"/>
        <v>4.6815890524083192</v>
      </c>
      <c r="Z54" s="16">
        <f t="shared" si="17"/>
        <v>-16.186051371335218</v>
      </c>
      <c r="AA54" s="16">
        <f t="shared" si="18"/>
        <v>-22.31227143607493</v>
      </c>
    </row>
    <row r="55" spans="2:27">
      <c r="B55" s="3">
        <v>38</v>
      </c>
      <c r="C55" s="23">
        <f t="shared" si="19"/>
        <v>7.9587013890941414</v>
      </c>
      <c r="D55" s="16">
        <f t="shared" si="20"/>
        <v>-78.43385958691718</v>
      </c>
      <c r="E55" s="16">
        <f t="shared" si="21"/>
        <v>52.267133066658545</v>
      </c>
      <c r="P55" s="3">
        <v>234</v>
      </c>
      <c r="Q55" s="20">
        <f t="shared" si="13"/>
        <v>114</v>
      </c>
      <c r="R55" s="4">
        <f t="shared" si="11"/>
        <v>82.823788522275763</v>
      </c>
      <c r="S55" s="16">
        <f t="shared" si="14"/>
        <v>63.039032586319657</v>
      </c>
      <c r="T55" s="16">
        <f t="shared" si="15"/>
        <v>56.057260572793396</v>
      </c>
      <c r="V55" s="26"/>
      <c r="W55" s="26"/>
      <c r="X55" s="26"/>
      <c r="Y55" s="16">
        <f t="shared" si="16"/>
        <v>4.804788764313801</v>
      </c>
      <c r="Z55" s="16">
        <f t="shared" si="17"/>
        <v>-20.045195174600352</v>
      </c>
      <c r="AA55" s="16">
        <f t="shared" si="18"/>
        <v>-20.771480889199218</v>
      </c>
    </row>
    <row r="56" spans="2:27">
      <c r="B56" s="3">
        <v>39</v>
      </c>
      <c r="C56" s="23">
        <f t="shared" si="19"/>
        <v>8.1681408993334603</v>
      </c>
      <c r="D56" s="16">
        <f t="shared" si="20"/>
        <v>-83.411668730445697</v>
      </c>
      <c r="E56" s="16">
        <f t="shared" si="21"/>
        <v>46.288842077453026</v>
      </c>
      <c r="P56" s="3">
        <v>240</v>
      </c>
      <c r="Q56" s="20">
        <f t="shared" si="13"/>
        <v>0</v>
      </c>
      <c r="R56" s="4">
        <f t="shared" si="11"/>
        <v>87.500000000000014</v>
      </c>
      <c r="S56" s="16">
        <f t="shared" si="14"/>
        <v>61.403888772910655</v>
      </c>
      <c r="T56" s="16">
        <f t="shared" si="15"/>
        <v>65.986701640147061</v>
      </c>
      <c r="V56" s="26"/>
      <c r="W56" s="26"/>
      <c r="X56" s="26"/>
      <c r="Y56" s="16">
        <f t="shared" si="16"/>
        <v>4.9279884762192836</v>
      </c>
      <c r="Z56" s="16">
        <f t="shared" si="17"/>
        <v>-23.685743518156151</v>
      </c>
      <c r="AA56" s="16">
        <f t="shared" si="18"/>
        <v>-18.76812516395853</v>
      </c>
    </row>
    <row r="57" spans="2:27">
      <c r="B57" s="3">
        <v>40</v>
      </c>
      <c r="C57" s="23">
        <f t="shared" si="19"/>
        <v>8.3775804095727811</v>
      </c>
      <c r="D57" s="16">
        <f t="shared" si="20"/>
        <v>-87.848104318766957</v>
      </c>
      <c r="E57" s="16">
        <f t="shared" si="21"/>
        <v>39.669548333570965</v>
      </c>
      <c r="P57" s="3">
        <v>246</v>
      </c>
      <c r="Q57" s="20">
        <f t="shared" si="13"/>
        <v>6</v>
      </c>
      <c r="R57" s="4">
        <f t="shared" si="11"/>
        <v>82.823788522275763</v>
      </c>
      <c r="S57" s="16">
        <f t="shared" si="14"/>
        <v>51.909237970124714</v>
      </c>
      <c r="T57" s="16">
        <f t="shared" si="15"/>
        <v>69.32123329147943</v>
      </c>
      <c r="V57" s="26"/>
      <c r="W57" s="26"/>
      <c r="X57" s="26"/>
      <c r="Y57" s="16">
        <f t="shared" si="16"/>
        <v>5.0511881881247653</v>
      </c>
      <c r="Z57" s="16">
        <f t="shared" si="17"/>
        <v>-27.052509400084894</v>
      </c>
      <c r="AA57" s="16">
        <f t="shared" si="18"/>
        <v>-16.332573091039166</v>
      </c>
    </row>
    <row r="58" spans="2:27">
      <c r="B58" s="3">
        <v>41</v>
      </c>
      <c r="C58" s="23">
        <f t="shared" si="19"/>
        <v>8.5870199198120982</v>
      </c>
      <c r="D58" s="16">
        <f t="shared" si="20"/>
        <v>-91.638117716140002</v>
      </c>
      <c r="E58" s="16">
        <f t="shared" si="21"/>
        <v>32.478647920608218</v>
      </c>
      <c r="P58" s="3">
        <v>252</v>
      </c>
      <c r="Q58" s="20">
        <f t="shared" si="13"/>
        <v>12</v>
      </c>
      <c r="R58" s="4">
        <f t="shared" si="11"/>
        <v>78.789493534332991</v>
      </c>
      <c r="S58" s="16">
        <f t="shared" si="14"/>
        <v>42.882655829508913</v>
      </c>
      <c r="T58" s="16">
        <f t="shared" si="15"/>
        <v>71.829753968856593</v>
      </c>
      <c r="V58" s="26"/>
      <c r="W58" s="26"/>
      <c r="X58" s="26"/>
      <c r="Y58" s="16">
        <f t="shared" si="16"/>
        <v>5.174387900030248</v>
      </c>
      <c r="Z58" s="16">
        <f t="shared" si="17"/>
        <v>-30.094456081508767</v>
      </c>
      <c r="AA58" s="16">
        <f t="shared" si="18"/>
        <v>-13.501745157201468</v>
      </c>
    </row>
    <row r="59" spans="2:27">
      <c r="B59" s="3">
        <v>42</v>
      </c>
      <c r="C59" s="23">
        <f t="shared" si="19"/>
        <v>8.7964594300514207</v>
      </c>
      <c r="D59" s="16">
        <f t="shared" si="20"/>
        <v>-94.689356250926167</v>
      </c>
      <c r="E59" s="16">
        <f t="shared" si="21"/>
        <v>24.804857034844265</v>
      </c>
      <c r="P59" s="3">
        <v>258</v>
      </c>
      <c r="Q59" s="20">
        <f t="shared" si="13"/>
        <v>18</v>
      </c>
      <c r="R59" s="4">
        <f t="shared" si="11"/>
        <v>75.354672006745034</v>
      </c>
      <c r="S59" s="16">
        <f t="shared" si="14"/>
        <v>34.306892346348896</v>
      </c>
      <c r="T59" s="16">
        <f t="shared" si="15"/>
        <v>73.647171924386953</v>
      </c>
      <c r="V59" s="26"/>
      <c r="W59" s="26"/>
      <c r="X59" s="26"/>
      <c r="Y59" s="16">
        <f t="shared" si="16"/>
        <v>5.2975876119357297</v>
      </c>
      <c r="Z59" s="16">
        <f t="shared" si="17"/>
        <v>-32.765470751527033</v>
      </c>
      <c r="AA59" s="16">
        <f t="shared" si="18"/>
        <v>-10.318553828335352</v>
      </c>
    </row>
    <row r="60" spans="2:27">
      <c r="B60" s="3">
        <v>43</v>
      </c>
      <c r="C60" s="23">
        <f t="shared" si="19"/>
        <v>9.0058989402907379</v>
      </c>
      <c r="D60" s="16">
        <f t="shared" si="20"/>
        <v>-96.925842413366652</v>
      </c>
      <c r="E60" s="16">
        <f t="shared" si="21"/>
        <v>16.753433568608571</v>
      </c>
      <c r="P60" s="3">
        <v>264</v>
      </c>
      <c r="Q60" s="20">
        <f t="shared" si="13"/>
        <v>24</v>
      </c>
      <c r="R60" s="4">
        <f t="shared" si="11"/>
        <v>72.476363644759417</v>
      </c>
      <c r="S60" s="16">
        <f t="shared" si="14"/>
        <v>26.146546646055427</v>
      </c>
      <c r="T60" s="16">
        <f t="shared" si="15"/>
        <v>74.884109933898074</v>
      </c>
      <c r="V60" s="26"/>
      <c r="W60" s="26"/>
      <c r="X60" s="26"/>
      <c r="Y60" s="16">
        <f t="shared" si="16"/>
        <v>5.4207873238412114</v>
      </c>
      <c r="Z60" s="16">
        <f t="shared" si="17"/>
        <v>-35.02506355042469</v>
      </c>
      <c r="AA60" s="16">
        <f t="shared" si="18"/>
        <v>-6.831253040219833</v>
      </c>
    </row>
    <row r="61" spans="2:27">
      <c r="B61" s="3">
        <v>44</v>
      </c>
      <c r="C61" s="23">
        <f t="shared" si="19"/>
        <v>9.2153384505300586</v>
      </c>
      <c r="D61" s="16">
        <f t="shared" si="20"/>
        <v>-98.291014905989925</v>
      </c>
      <c r="E61" s="16">
        <f t="shared" si="21"/>
        <v>8.4426979743107928</v>
      </c>
      <c r="P61" s="3">
        <v>270</v>
      </c>
      <c r="Q61" s="20">
        <f t="shared" si="13"/>
        <v>30</v>
      </c>
      <c r="R61" s="4">
        <f t="shared" si="11"/>
        <v>70.114141227584554</v>
      </c>
      <c r="S61" s="16">
        <f t="shared" si="14"/>
        <v>18.35544863181471</v>
      </c>
      <c r="T61" s="16">
        <f t="shared" si="15"/>
        <v>75.628526916877149</v>
      </c>
      <c r="V61" s="26"/>
      <c r="W61" s="26"/>
      <c r="X61" s="26"/>
      <c r="Y61" s="16">
        <f t="shared" si="16"/>
        <v>5.543987035746694</v>
      </c>
      <c r="Z61" s="16">
        <f t="shared" si="17"/>
        <v>-36.838981354672519</v>
      </c>
      <c r="AA61" s="16">
        <f t="shared" si="18"/>
        <v>-3.0927067180440293</v>
      </c>
    </row>
    <row r="62" spans="2:27">
      <c r="B62" s="3">
        <v>45</v>
      </c>
      <c r="C62" s="23">
        <f t="shared" si="19"/>
        <v>9.4247779607693776</v>
      </c>
      <c r="D62" s="16">
        <f t="shared" si="20"/>
        <v>-98.75</v>
      </c>
      <c r="E62" s="16">
        <f t="shared" si="21"/>
        <v>7.3696745320900314E-14</v>
      </c>
      <c r="P62" s="3">
        <v>276</v>
      </c>
      <c r="Q62" s="20">
        <f t="shared" si="13"/>
        <v>36</v>
      </c>
      <c r="R62" s="4">
        <f t="shared" si="11"/>
        <v>68.232108456005108</v>
      </c>
      <c r="S62" s="16">
        <f t="shared" si="14"/>
        <v>10.881841018438953</v>
      </c>
      <c r="T62" s="16">
        <f t="shared" si="15"/>
        <v>75.948109022236963</v>
      </c>
      <c r="V62" s="26"/>
      <c r="W62" s="26"/>
      <c r="X62" s="26"/>
      <c r="Y62" s="16">
        <f t="shared" si="16"/>
        <v>5.6671867476521758</v>
      </c>
      <c r="Z62" s="16">
        <f t="shared" si="17"/>
        <v>-38.179727019364108</v>
      </c>
      <c r="AA62" s="16">
        <f t="shared" si="18"/>
        <v>0.84041258681210174</v>
      </c>
    </row>
    <row r="63" spans="2:27">
      <c r="B63" s="3">
        <v>46</v>
      </c>
      <c r="C63" s="23">
        <f t="shared" si="19"/>
        <v>9.6342174710086965</v>
      </c>
      <c r="D63" s="16">
        <f t="shared" si="20"/>
        <v>-98.291014905989954</v>
      </c>
      <c r="E63" s="16">
        <f t="shared" si="21"/>
        <v>-8.4426979743106845</v>
      </c>
      <c r="P63" s="3">
        <v>282</v>
      </c>
      <c r="Q63" s="20">
        <f t="shared" si="13"/>
        <v>42</v>
      </c>
      <c r="R63" s="4">
        <f t="shared" si="11"/>
        <v>66.800100542384001</v>
      </c>
      <c r="S63" s="16">
        <f t="shared" si="14"/>
        <v>3.6717771369277727</v>
      </c>
      <c r="T63" s="16">
        <f t="shared" si="15"/>
        <v>75.892792348424265</v>
      </c>
      <c r="V63" s="26"/>
      <c r="W63" s="26"/>
      <c r="X63" s="26"/>
      <c r="Y63" s="16">
        <f t="shared" si="16"/>
        <v>5.7903864595576584</v>
      </c>
      <c r="Z63" s="16">
        <f t="shared" si="17"/>
        <v>-39.026976206903612</v>
      </c>
      <c r="AA63" s="16">
        <f t="shared" si="18"/>
        <v>4.9084827948880569</v>
      </c>
    </row>
    <row r="64" spans="2:27">
      <c r="B64" s="3">
        <v>47</v>
      </c>
      <c r="C64" s="23">
        <f t="shared" si="19"/>
        <v>9.8436569812480172</v>
      </c>
      <c r="D64" s="16">
        <f t="shared" si="20"/>
        <v>-96.925842413366667</v>
      </c>
      <c r="E64" s="16">
        <f t="shared" si="21"/>
        <v>-16.753433568608429</v>
      </c>
      <c r="P64" s="3">
        <v>288</v>
      </c>
      <c r="Q64" s="20">
        <f t="shared" si="13"/>
        <v>48</v>
      </c>
      <c r="R64" s="4">
        <f t="shared" si="11"/>
        <v>65.794336221285661</v>
      </c>
      <c r="S64" s="16">
        <f t="shared" si="14"/>
        <v>-3.3288107800019398</v>
      </c>
      <c r="T64" s="16">
        <f t="shared" si="15"/>
        <v>75.49704188193806</v>
      </c>
      <c r="V64" s="26"/>
      <c r="W64" s="26"/>
      <c r="X64" s="26"/>
      <c r="Y64" s="16">
        <f t="shared" si="16"/>
        <v>5.9135861714631401</v>
      </c>
      <c r="Z64" s="16">
        <f t="shared" si="17"/>
        <v>-39.367885483246198</v>
      </c>
      <c r="AA64" s="16">
        <f t="shared" si="18"/>
        <v>9.0498361085917818</v>
      </c>
    </row>
    <row r="65" spans="2:27">
      <c r="B65" s="3">
        <v>48</v>
      </c>
      <c r="C65" s="23">
        <f t="shared" si="19"/>
        <v>10.053096491487336</v>
      </c>
      <c r="D65" s="16">
        <f t="shared" si="20"/>
        <v>-94.689356250926181</v>
      </c>
      <c r="E65" s="16">
        <f t="shared" si="21"/>
        <v>-24.804857034844218</v>
      </c>
      <c r="P65" s="3">
        <v>294</v>
      </c>
      <c r="Q65" s="20">
        <f t="shared" si="13"/>
        <v>54</v>
      </c>
      <c r="R65" s="4">
        <f t="shared" si="11"/>
        <v>65.197727445131179</v>
      </c>
      <c r="S65" s="16">
        <f t="shared" si="14"/>
        <v>-10.172963562702851</v>
      </c>
      <c r="T65" s="16">
        <f t="shared" si="15"/>
        <v>74.7816948504761</v>
      </c>
      <c r="V65" s="26"/>
      <c r="W65" s="26"/>
      <c r="X65" s="26"/>
      <c r="Y65" s="16">
        <f t="shared" si="16"/>
        <v>6.0367858833686219</v>
      </c>
      <c r="Z65" s="16">
        <f t="shared" si="17"/>
        <v>-39.197287011266305</v>
      </c>
      <c r="AA65" s="16">
        <f t="shared" si="18"/>
        <v>13.201693833150678</v>
      </c>
    </row>
    <row r="66" spans="2:27">
      <c r="B66" s="3">
        <v>49</v>
      </c>
      <c r="C66" s="23">
        <f t="shared" si="19"/>
        <v>10.262536001726657</v>
      </c>
      <c r="D66" s="16">
        <f t="shared" si="20"/>
        <v>-91.638117716140059</v>
      </c>
      <c r="E66" s="16">
        <f t="shared" si="21"/>
        <v>-32.478647920608125</v>
      </c>
      <c r="P66" s="3">
        <v>300</v>
      </c>
      <c r="Q66" s="20">
        <f t="shared" si="13"/>
        <v>60</v>
      </c>
      <c r="R66" s="4">
        <f t="shared" si="11"/>
        <v>65.000000000000014</v>
      </c>
      <c r="S66" s="16">
        <f t="shared" si="14"/>
        <v>-16.912131548350434</v>
      </c>
      <c r="T66" s="16">
        <f t="shared" si="15"/>
        <v>73.755289738368475</v>
      </c>
      <c r="V66" s="26"/>
      <c r="W66" s="26"/>
      <c r="X66" s="26"/>
      <c r="Y66" s="16">
        <f t="shared" si="16"/>
        <v>6.1599855952741045</v>
      </c>
      <c r="Z66" s="16">
        <f t="shared" si="17"/>
        <v>-38.517766889900621</v>
      </c>
      <c r="AA66" s="16">
        <f t="shared" si="18"/>
        <v>17.301118037631191</v>
      </c>
    </row>
    <row r="67" spans="2:27">
      <c r="B67" s="3">
        <v>50</v>
      </c>
      <c r="C67" s="23">
        <f t="shared" si="19"/>
        <v>10.471975511965976</v>
      </c>
      <c r="D67" s="16">
        <f t="shared" si="20"/>
        <v>-87.848104318767</v>
      </c>
      <c r="E67" s="16">
        <f t="shared" si="21"/>
        <v>-39.669548333570937</v>
      </c>
      <c r="P67" s="3">
        <v>306</v>
      </c>
      <c r="Q67" s="20">
        <f t="shared" si="13"/>
        <v>66</v>
      </c>
      <c r="R67" s="4">
        <f t="shared" si="11"/>
        <v>65.197727445131179</v>
      </c>
      <c r="S67" s="16">
        <f t="shared" si="14"/>
        <v>-23.595929198253238</v>
      </c>
      <c r="T67" s="16">
        <f t="shared" si="15"/>
        <v>72.414863847806046</v>
      </c>
      <c r="V67" s="26"/>
      <c r="W67" s="26"/>
      <c r="X67" s="26"/>
      <c r="Y67" s="16">
        <f t="shared" si="16"/>
        <v>6.2831853071795862</v>
      </c>
      <c r="Z67" s="16">
        <f t="shared" si="17"/>
        <v>-37.339625951524397</v>
      </c>
      <c r="AA67" s="16">
        <f t="shared" si="18"/>
        <v>21.285965629816271</v>
      </c>
    </row>
    <row r="68" spans="2:27">
      <c r="B68" s="3">
        <v>51</v>
      </c>
      <c r="C68" s="23">
        <f t="shared" si="19"/>
        <v>10.681415022205295</v>
      </c>
      <c r="D68" s="16">
        <f t="shared" si="20"/>
        <v>-83.411668730445768</v>
      </c>
      <c r="E68" s="16">
        <f t="shared" si="21"/>
        <v>-46.288842077452955</v>
      </c>
      <c r="P68" s="3">
        <v>312</v>
      </c>
      <c r="Q68" s="20">
        <f t="shared" si="13"/>
        <v>72</v>
      </c>
      <c r="R68" s="4">
        <f t="shared" si="11"/>
        <v>65.794336221285661</v>
      </c>
      <c r="S68" s="16">
        <f t="shared" si="14"/>
        <v>-30.271992157916898</v>
      </c>
      <c r="T68" s="16">
        <f t="shared" si="15"/>
        <v>70.746232058889802</v>
      </c>
    </row>
    <row r="69" spans="2:27">
      <c r="B69" s="3">
        <v>52</v>
      </c>
      <c r="C69" s="23">
        <f t="shared" si="19"/>
        <v>10.890854532444616</v>
      </c>
      <c r="D69" s="16">
        <f t="shared" si="20"/>
        <v>-78.433859586917222</v>
      </c>
      <c r="E69" s="16">
        <f t="shared" si="21"/>
        <v>-52.267133066658523</v>
      </c>
      <c r="P69" s="3">
        <v>318</v>
      </c>
      <c r="Q69" s="20">
        <f t="shared" si="13"/>
        <v>78</v>
      </c>
      <c r="R69" s="4">
        <f t="shared" si="11"/>
        <v>66.800100542384001</v>
      </c>
      <c r="S69" s="16">
        <f t="shared" si="14"/>
        <v>-36.985747595887609</v>
      </c>
      <c r="T69" s="16">
        <f t="shared" si="15"/>
        <v>68.723773769207213</v>
      </c>
    </row>
    <row r="70" spans="2:27">
      <c r="B70" s="3">
        <v>53</v>
      </c>
      <c r="C70" s="23">
        <f t="shared" si="19"/>
        <v>11.100294042683934</v>
      </c>
      <c r="D70" s="16">
        <f t="shared" si="20"/>
        <v>-73.028263201926194</v>
      </c>
      <c r="E70" s="16">
        <f t="shared" si="21"/>
        <v>-57.556306943298495</v>
      </c>
      <c r="P70" s="3">
        <v>324</v>
      </c>
      <c r="Q70" s="20">
        <f t="shared" si="13"/>
        <v>84</v>
      </c>
      <c r="R70" s="4">
        <f t="shared" si="11"/>
        <v>68.232108456005108</v>
      </c>
      <c r="S70" s="16">
        <f t="shared" si="14"/>
        <v>-43.77991083744439</v>
      </c>
      <c r="T70" s="16">
        <f t="shared" si="15"/>
        <v>66.309767357253747</v>
      </c>
    </row>
    <row r="71" spans="2:27">
      <c r="B71" s="3">
        <v>54</v>
      </c>
      <c r="C71" s="23">
        <f t="shared" si="19"/>
        <v>11.309733552923253</v>
      </c>
      <c r="D71" s="16">
        <f t="shared" si="20"/>
        <v>-67.312545821089785</v>
      </c>
      <c r="E71" s="16">
        <f t="shared" si="21"/>
        <v>-62.130595383911874</v>
      </c>
      <c r="P71" s="3">
        <v>330</v>
      </c>
      <c r="Q71" s="20">
        <f t="shared" si="13"/>
        <v>90</v>
      </c>
      <c r="R71" s="4">
        <f t="shared" si="11"/>
        <v>70.114141227584554</v>
      </c>
      <c r="S71" s="16">
        <f t="shared" si="14"/>
        <v>-50.693501244903452</v>
      </c>
      <c r="T71" s="16">
        <f t="shared" si="15"/>
        <v>63.453334064025384</v>
      </c>
    </row>
    <row r="72" spans="2:27">
      <c r="B72" s="3">
        <v>55</v>
      </c>
      <c r="C72" s="23">
        <f t="shared" si="19"/>
        <v>11.519173063162574</v>
      </c>
      <c r="D72" s="16">
        <f t="shared" si="20"/>
        <v>-61.403888772910584</v>
      </c>
      <c r="E72" s="16">
        <f t="shared" si="21"/>
        <v>-65.986701640147118</v>
      </c>
      <c r="P72" s="3">
        <v>336</v>
      </c>
      <c r="Q72" s="20">
        <f t="shared" si="13"/>
        <v>96</v>
      </c>
      <c r="R72" s="4">
        <f t="shared" si="11"/>
        <v>72.476363644759417</v>
      </c>
      <c r="S72" s="16">
        <f t="shared" si="14"/>
        <v>-57.760132953492679</v>
      </c>
      <c r="T72" s="16">
        <f t="shared" si="15"/>
        <v>60.089098458837263</v>
      </c>
    </row>
    <row r="73" spans="2:27">
      <c r="B73" s="3">
        <v>56</v>
      </c>
      <c r="C73" s="23">
        <f t="shared" si="19"/>
        <v>11.728612573401893</v>
      </c>
      <c r="D73" s="16">
        <f t="shared" si="20"/>
        <v>-55.414513208094831</v>
      </c>
      <c r="E73" s="16">
        <f t="shared" si="21"/>
        <v>-69.142986701782959</v>
      </c>
      <c r="P73" s="3">
        <v>342</v>
      </c>
      <c r="Q73" s="20">
        <f t="shared" si="13"/>
        <v>102</v>
      </c>
      <c r="R73" s="4">
        <f t="shared" si="11"/>
        <v>75.354672006745034</v>
      </c>
      <c r="S73" s="16">
        <f t="shared" si="14"/>
        <v>-65.005291875822422</v>
      </c>
      <c r="T73" s="16">
        <f t="shared" si="15"/>
        <v>56.135754332928776</v>
      </c>
    </row>
    <row r="74" spans="2:27">
      <c r="B74" s="3">
        <v>57</v>
      </c>
      <c r="C74" s="23">
        <f t="shared" si="19"/>
        <v>11.938052083641212</v>
      </c>
      <c r="D74" s="16">
        <f t="shared" si="20"/>
        <v>-49.447486869681967</v>
      </c>
      <c r="E74" s="16">
        <f t="shared" si="21"/>
        <v>-71.637756317562321</v>
      </c>
      <c r="P74" s="3">
        <v>348</v>
      </c>
      <c r="Q74" s="20">
        <f t="shared" si="13"/>
        <v>108</v>
      </c>
      <c r="R74" s="4">
        <f t="shared" si="11"/>
        <v>78.789493534332991</v>
      </c>
      <c r="S74" s="16">
        <f t="shared" si="14"/>
        <v>-72.442279988920063</v>
      </c>
      <c r="T74" s="16">
        <f t="shared" si="15"/>
        <v>51.494856235595613</v>
      </c>
    </row>
    <row r="75" spans="2:27">
      <c r="B75" s="3">
        <v>58</v>
      </c>
      <c r="C75" s="23">
        <f t="shared" si="19"/>
        <v>12.147491593880533</v>
      </c>
      <c r="D75" s="16">
        <f t="shared" si="20"/>
        <v>-43.592992692515821</v>
      </c>
      <c r="E75" s="16">
        <f t="shared" si="21"/>
        <v>-73.526728175190954</v>
      </c>
      <c r="P75" s="3">
        <v>354</v>
      </c>
      <c r="Q75" s="20">
        <f t="shared" si="13"/>
        <v>114</v>
      </c>
      <c r="R75" s="4">
        <f t="shared" si="11"/>
        <v>82.823788522275763</v>
      </c>
      <c r="S75" s="16">
        <f t="shared" si="14"/>
        <v>-80.0665280157627</v>
      </c>
      <c r="T75" s="16">
        <f t="shared" si="15"/>
        <v>46.050344948501035</v>
      </c>
    </row>
    <row r="76" spans="2:27">
      <c r="B76" s="3">
        <v>59</v>
      </c>
      <c r="C76" s="23">
        <f t="shared" si="19"/>
        <v>12.35693110411985</v>
      </c>
      <c r="D76" s="16">
        <f t="shared" si="20"/>
        <v>-37.925218545435079</v>
      </c>
      <c r="E76" s="16">
        <f t="shared" si="21"/>
        <v>-74.879794120265956</v>
      </c>
      <c r="P76" s="3">
        <v>360</v>
      </c>
      <c r="Q76" s="20">
        <f t="shared" si="13"/>
        <v>0</v>
      </c>
      <c r="R76" s="4">
        <f t="shared" si="11"/>
        <v>87.500000000000014</v>
      </c>
      <c r="S76" s="16">
        <f t="shared" si="14"/>
        <v>-87.848104318766985</v>
      </c>
      <c r="T76" s="16">
        <f t="shared" si="15"/>
        <v>39.669548333570958</v>
      </c>
    </row>
    <row r="77" spans="2:27">
      <c r="B77" s="3">
        <v>60</v>
      </c>
      <c r="C77" s="23">
        <f t="shared" si="19"/>
        <v>12.566370614359171</v>
      </c>
      <c r="D77" s="16">
        <f t="shared" si="20"/>
        <v>-32.500000000000036</v>
      </c>
      <c r="E77" s="16">
        <f t="shared" si="21"/>
        <v>-75.777222831138388</v>
      </c>
    </row>
    <row r="78" spans="2:27">
      <c r="B78" s="3">
        <v>61</v>
      </c>
      <c r="C78" s="23">
        <f t="shared" si="19"/>
        <v>12.77581012459849</v>
      </c>
      <c r="D78" s="16">
        <f t="shared" si="20"/>
        <v>-27.353314835788982</v>
      </c>
      <c r="E78" s="16">
        <f t="shared" si="21"/>
        <v>-76.305472529477342</v>
      </c>
    </row>
    <row r="79" spans="2:27">
      <c r="B79" s="3">
        <v>62</v>
      </c>
      <c r="C79" s="23">
        <f t="shared" si="19"/>
        <v>12.98524963483781</v>
      </c>
      <c r="D79" s="16">
        <f t="shared" si="20"/>
        <v>-22.500690525413063</v>
      </c>
      <c r="E79" s="16">
        <f t="shared" si="21"/>
        <v>-76.552800039991155</v>
      </c>
    </row>
    <row r="80" spans="2:27">
      <c r="B80" s="3">
        <v>63</v>
      </c>
      <c r="C80" s="23">
        <f t="shared" si="19"/>
        <v>13.194689145077129</v>
      </c>
      <c r="D80" s="16">
        <f t="shared" si="20"/>
        <v>-17.937545821089735</v>
      </c>
      <c r="E80" s="16">
        <f t="shared" si="21"/>
        <v>-76.604861087535625</v>
      </c>
    </row>
    <row r="81" spans="2:5">
      <c r="B81" s="3">
        <v>64</v>
      </c>
      <c r="C81" s="23">
        <f t="shared" ref="C81:C107" si="22">B81*PI()/45*1/(1-$G$12/$G$13)</f>
        <v>13.40412865531645</v>
      </c>
      <c r="D81" s="16">
        <f t="shared" ref="D81:D107" si="23">($G$13-$G$12)*COS(C81)+$M$13*COS((1-$G$12/$G$13)*C81)</f>
        <v>-13.640446543433766</v>
      </c>
      <c r="E81" s="16">
        <f t="shared" ref="E81:E107" si="24">($G$13-$G$12)*SIN(C81)+$M$13*SIN((1-$G$12/$G$13)*C81)</f>
        <v>-76.540496762529017</v>
      </c>
    </row>
    <row r="82" spans="2:5">
      <c r="B82" s="3">
        <v>65</v>
      </c>
      <c r="C82" s="23">
        <f t="shared" si="22"/>
        <v>13.613568165555769</v>
      </c>
      <c r="D82" s="16">
        <f t="shared" si="23"/>
        <v>-9.5692155458563875</v>
      </c>
      <c r="E82" s="16">
        <f t="shared" si="24"/>
        <v>-76.427892595993285</v>
      </c>
    </row>
    <row r="83" spans="2:5">
      <c r="B83" s="3">
        <v>66</v>
      </c>
      <c r="C83" s="23">
        <f t="shared" si="22"/>
        <v>13.82300767579509</v>
      </c>
      <c r="D83" s="16">
        <f t="shared" si="23"/>
        <v>-5.6697993492015044</v>
      </c>
      <c r="E83" s="16">
        <f t="shared" si="24"/>
        <v>-76.321280036403451</v>
      </c>
    </row>
    <row r="84" spans="2:5">
      <c r="B84" s="3">
        <v>67</v>
      </c>
      <c r="C84" s="23">
        <f t="shared" si="22"/>
        <v>14.032447186034407</v>
      </c>
      <c r="D84" s="16">
        <f t="shared" si="23"/>
        <v>-1.87776074970776</v>
      </c>
      <c r="E84" s="16">
        <f t="shared" si="24"/>
        <v>-76.258326041277797</v>
      </c>
    </row>
    <row r="85" spans="2:5">
      <c r="B85" s="3">
        <v>68</v>
      </c>
      <c r="C85" s="23">
        <f t="shared" si="22"/>
        <v>14.241886696273729</v>
      </c>
      <c r="D85" s="16">
        <f t="shared" si="23"/>
        <v>1.8777607497077602</v>
      </c>
      <c r="E85" s="16">
        <f t="shared" si="24"/>
        <v>-76.258326041277797</v>
      </c>
    </row>
    <row r="86" spans="2:5">
      <c r="B86" s="3">
        <v>69</v>
      </c>
      <c r="C86" s="23">
        <f t="shared" si="22"/>
        <v>14.451326206513047</v>
      </c>
      <c r="D86" s="16">
        <f t="shared" si="23"/>
        <v>5.6697993492015026</v>
      </c>
      <c r="E86" s="16">
        <f t="shared" si="24"/>
        <v>-76.321280036403436</v>
      </c>
    </row>
    <row r="87" spans="2:5">
      <c r="B87" s="3">
        <v>70</v>
      </c>
      <c r="C87" s="23">
        <f t="shared" si="22"/>
        <v>14.660765716752366</v>
      </c>
      <c r="D87" s="16">
        <f t="shared" si="23"/>
        <v>9.5692155458564017</v>
      </c>
      <c r="E87" s="16">
        <f t="shared" si="24"/>
        <v>-76.427892595993256</v>
      </c>
    </row>
    <row r="88" spans="2:5">
      <c r="B88" s="3">
        <v>71</v>
      </c>
      <c r="C88" s="23">
        <f t="shared" si="22"/>
        <v>14.870205226991686</v>
      </c>
      <c r="D88" s="16">
        <f t="shared" si="23"/>
        <v>13.640446543433761</v>
      </c>
      <c r="E88" s="16">
        <f t="shared" si="24"/>
        <v>-76.540496762529003</v>
      </c>
    </row>
    <row r="89" spans="2:5">
      <c r="B89" s="3">
        <v>72</v>
      </c>
      <c r="C89" s="23">
        <f t="shared" si="22"/>
        <v>15.079644737231005</v>
      </c>
      <c r="D89" s="16">
        <f t="shared" si="23"/>
        <v>17.937545821089742</v>
      </c>
      <c r="E89" s="16">
        <f t="shared" si="24"/>
        <v>-76.604861087535596</v>
      </c>
    </row>
    <row r="90" spans="2:5">
      <c r="B90" s="3">
        <v>73</v>
      </c>
      <c r="C90" s="23">
        <f t="shared" si="22"/>
        <v>15.289084247470326</v>
      </c>
      <c r="D90" s="16">
        <f t="shared" si="23"/>
        <v>22.500690525413045</v>
      </c>
      <c r="E90" s="16">
        <f t="shared" si="24"/>
        <v>-76.552800039991126</v>
      </c>
    </row>
    <row r="91" spans="2:5">
      <c r="B91" s="3">
        <v>74</v>
      </c>
      <c r="C91" s="23">
        <f t="shared" si="22"/>
        <v>15.498523757709645</v>
      </c>
      <c r="D91" s="16">
        <f t="shared" si="23"/>
        <v>27.353314835788964</v>
      </c>
      <c r="E91" s="16">
        <f t="shared" si="24"/>
        <v>-76.305472529477299</v>
      </c>
    </row>
    <row r="92" spans="2:5">
      <c r="B92" s="3">
        <v>75</v>
      </c>
      <c r="C92" s="23">
        <f t="shared" si="22"/>
        <v>15.707963267948966</v>
      </c>
      <c r="D92" s="16">
        <f t="shared" si="23"/>
        <v>32.500000000000007</v>
      </c>
      <c r="E92" s="16">
        <f t="shared" si="24"/>
        <v>-75.777222831138374</v>
      </c>
    </row>
    <row r="93" spans="2:5">
      <c r="B93" s="3">
        <v>76</v>
      </c>
      <c r="C93" s="23">
        <f t="shared" si="22"/>
        <v>15.917402778188283</v>
      </c>
      <c r="D93" s="16">
        <f t="shared" si="23"/>
        <v>37.925218545434973</v>
      </c>
      <c r="E93" s="16">
        <f t="shared" si="24"/>
        <v>-74.879794120265942</v>
      </c>
    </row>
    <row r="94" spans="2:5">
      <c r="B94" s="3">
        <v>77</v>
      </c>
      <c r="C94" s="23">
        <f t="shared" si="22"/>
        <v>16.126842288427603</v>
      </c>
      <c r="D94" s="16">
        <f t="shared" si="23"/>
        <v>43.59299269251585</v>
      </c>
      <c r="E94" s="16">
        <f t="shared" si="24"/>
        <v>-73.526728175190883</v>
      </c>
    </row>
    <row r="95" spans="2:5">
      <c r="B95" s="3">
        <v>78</v>
      </c>
      <c r="C95" s="23">
        <f t="shared" si="22"/>
        <v>16.336281798666921</v>
      </c>
      <c r="D95" s="16">
        <f t="shared" si="23"/>
        <v>49.447486869681867</v>
      </c>
      <c r="E95" s="16">
        <f t="shared" si="24"/>
        <v>-71.637756317562321</v>
      </c>
    </row>
    <row r="96" spans="2:5">
      <c r="B96" s="3">
        <v>79</v>
      </c>
      <c r="C96" s="23">
        <f t="shared" si="22"/>
        <v>16.545721308906241</v>
      </c>
      <c r="D96" s="16">
        <f t="shared" si="23"/>
        <v>55.414513208094775</v>
      </c>
      <c r="E96" s="16">
        <f t="shared" si="24"/>
        <v>-69.142986701782945</v>
      </c>
    </row>
    <row r="97" spans="2:5">
      <c r="B97" s="3">
        <v>80</v>
      </c>
      <c r="C97" s="23">
        <f t="shared" si="22"/>
        <v>16.755160819145562</v>
      </c>
      <c r="D97" s="16">
        <f t="shared" si="23"/>
        <v>61.403888772910548</v>
      </c>
      <c r="E97" s="16">
        <f t="shared" si="24"/>
        <v>-65.986701640147132</v>
      </c>
    </row>
    <row r="98" spans="2:5">
      <c r="B98" s="3">
        <v>81</v>
      </c>
      <c r="C98" s="23">
        <f t="shared" si="22"/>
        <v>16.964600329384879</v>
      </c>
      <c r="D98" s="16">
        <f t="shared" si="23"/>
        <v>67.312545821089643</v>
      </c>
      <c r="E98" s="16">
        <f t="shared" si="24"/>
        <v>-62.130595383911938</v>
      </c>
    </row>
    <row r="99" spans="2:5">
      <c r="B99" s="3">
        <v>82</v>
      </c>
      <c r="C99" s="23">
        <f t="shared" si="22"/>
        <v>17.174039839624196</v>
      </c>
      <c r="D99" s="16">
        <f t="shared" si="23"/>
        <v>73.028263201926009</v>
      </c>
      <c r="E99" s="16">
        <f t="shared" si="24"/>
        <v>-57.556306943298644</v>
      </c>
    </row>
    <row r="100" spans="2:5">
      <c r="B100" s="3">
        <v>83</v>
      </c>
      <c r="C100" s="23">
        <f t="shared" si="22"/>
        <v>17.383479349863521</v>
      </c>
      <c r="D100" s="16">
        <f t="shared" si="23"/>
        <v>78.43385958691718</v>
      </c>
      <c r="E100" s="16">
        <f t="shared" si="24"/>
        <v>-52.267133066658523</v>
      </c>
    </row>
    <row r="101" spans="2:5">
      <c r="B101" s="3">
        <v>84</v>
      </c>
      <c r="C101" s="23">
        <f t="shared" si="22"/>
        <v>17.592918860102841</v>
      </c>
      <c r="D101" s="16">
        <f t="shared" si="23"/>
        <v>83.41166873044574</v>
      </c>
      <c r="E101" s="16">
        <f t="shared" si="24"/>
        <v>-46.288842077452991</v>
      </c>
    </row>
    <row r="102" spans="2:5">
      <c r="B102" s="3">
        <v>85</v>
      </c>
      <c r="C102" s="23">
        <f t="shared" si="22"/>
        <v>17.802358370342159</v>
      </c>
      <c r="D102" s="16">
        <f t="shared" si="23"/>
        <v>87.848104318766929</v>
      </c>
      <c r="E102" s="16">
        <f t="shared" si="24"/>
        <v>-39.669548333571029</v>
      </c>
    </row>
    <row r="103" spans="2:5">
      <c r="B103" s="3">
        <v>86</v>
      </c>
      <c r="C103" s="23">
        <f t="shared" si="22"/>
        <v>18.011797880581476</v>
      </c>
      <c r="D103" s="16">
        <f t="shared" si="23"/>
        <v>91.638117716139973</v>
      </c>
      <c r="E103" s="16">
        <f t="shared" si="24"/>
        <v>-32.478647920608282</v>
      </c>
    </row>
    <row r="104" spans="2:5">
      <c r="B104" s="3">
        <v>87</v>
      </c>
      <c r="C104" s="23">
        <f t="shared" si="22"/>
        <v>18.221237390820797</v>
      </c>
      <c r="D104" s="16">
        <f t="shared" si="23"/>
        <v>94.689356250926124</v>
      </c>
      <c r="E104" s="16">
        <f t="shared" si="24"/>
        <v>-24.80485703484435</v>
      </c>
    </row>
    <row r="105" spans="2:5">
      <c r="B105" s="3">
        <v>88</v>
      </c>
      <c r="C105" s="23">
        <f t="shared" si="22"/>
        <v>18.430676901060117</v>
      </c>
      <c r="D105" s="16">
        <f t="shared" si="23"/>
        <v>96.925842413366652</v>
      </c>
      <c r="E105" s="16">
        <f t="shared" si="24"/>
        <v>-16.75343356860855</v>
      </c>
    </row>
    <row r="106" spans="2:5">
      <c r="B106" s="3">
        <v>89</v>
      </c>
      <c r="C106" s="23">
        <f t="shared" si="22"/>
        <v>18.640116411299438</v>
      </c>
      <c r="D106" s="16">
        <f t="shared" si="23"/>
        <v>98.291014905989925</v>
      </c>
      <c r="E106" s="16">
        <f t="shared" si="24"/>
        <v>-8.442697974310807</v>
      </c>
    </row>
    <row r="107" spans="2:5">
      <c r="B107" s="3">
        <v>90</v>
      </c>
      <c r="C107" s="23">
        <f t="shared" si="22"/>
        <v>18.849555921538755</v>
      </c>
      <c r="D107" s="16">
        <f t="shared" si="23"/>
        <v>98.75</v>
      </c>
      <c r="E107" s="16">
        <f t="shared" si="24"/>
        <v>-1.4739349064180063E-13</v>
      </c>
    </row>
    <row r="108" spans="2:5">
      <c r="C108" s="27"/>
      <c r="D108" s="1"/>
      <c r="E108" s="1"/>
    </row>
    <row r="109" spans="2:5">
      <c r="C109" s="27"/>
      <c r="D109" s="1"/>
      <c r="E109" s="1"/>
    </row>
    <row r="110" spans="2:5">
      <c r="C110" s="27"/>
      <c r="D110" s="1"/>
      <c r="E110" s="1"/>
    </row>
    <row r="111" spans="2:5">
      <c r="C111" s="27"/>
      <c r="D111" s="1"/>
      <c r="E111" s="1"/>
    </row>
    <row r="112" spans="2:5">
      <c r="C112" s="27"/>
      <c r="D112" s="1"/>
      <c r="E112" s="1"/>
    </row>
    <row r="113" spans="3:5">
      <c r="C113" s="27"/>
      <c r="D113" s="1"/>
      <c r="E113" s="1"/>
    </row>
    <row r="114" spans="3:5">
      <c r="C114" s="27"/>
      <c r="D114" s="1"/>
      <c r="E114" s="1"/>
    </row>
    <row r="115" spans="3:5">
      <c r="C115" s="27"/>
      <c r="D115" s="1"/>
      <c r="E115" s="1"/>
    </row>
    <row r="116" spans="3:5">
      <c r="C116" s="27"/>
      <c r="D116" s="1"/>
      <c r="E116" s="1"/>
    </row>
    <row r="117" spans="3:5">
      <c r="C117" s="27"/>
      <c r="D117" s="1"/>
      <c r="E117" s="1"/>
    </row>
    <row r="118" spans="3:5">
      <c r="C118" s="27"/>
      <c r="D118" s="1"/>
      <c r="E118" s="1"/>
    </row>
    <row r="119" spans="3:5">
      <c r="C119" s="27"/>
      <c r="D119" s="1"/>
      <c r="E119" s="1"/>
    </row>
    <row r="120" spans="3:5">
      <c r="C120" s="27"/>
      <c r="D120" s="1"/>
      <c r="E120" s="1"/>
    </row>
    <row r="121" spans="3:5">
      <c r="C121" s="27"/>
      <c r="D121" s="1"/>
      <c r="E121" s="1"/>
    </row>
    <row r="122" spans="3:5">
      <c r="C122" s="27"/>
      <c r="D122" s="1"/>
      <c r="E122" s="1"/>
    </row>
    <row r="123" spans="3:5">
      <c r="C123" s="27"/>
      <c r="D123" s="1"/>
      <c r="E123" s="1"/>
    </row>
    <row r="124" spans="3:5">
      <c r="C124" s="27"/>
      <c r="D124" s="1"/>
      <c r="E124" s="1"/>
    </row>
    <row r="125" spans="3:5">
      <c r="C125" s="27"/>
      <c r="D125" s="1"/>
      <c r="E125" s="1"/>
    </row>
    <row r="126" spans="3:5">
      <c r="C126" s="27"/>
      <c r="D126" s="1"/>
      <c r="E126" s="1"/>
    </row>
    <row r="127" spans="3:5">
      <c r="C127" s="27"/>
      <c r="D127" s="1"/>
      <c r="E127" s="1"/>
    </row>
    <row r="128" spans="3:5">
      <c r="C128" s="27"/>
      <c r="D128" s="1"/>
      <c r="E128" s="1"/>
    </row>
    <row r="129" spans="3:5">
      <c r="C129" s="27"/>
      <c r="D129" s="1"/>
      <c r="E129" s="1"/>
    </row>
    <row r="130" spans="3:5">
      <c r="C130" s="27"/>
      <c r="D130" s="1"/>
      <c r="E130" s="1"/>
    </row>
    <row r="131" spans="3:5">
      <c r="C131" s="27"/>
      <c r="D131" s="1"/>
      <c r="E131" s="1"/>
    </row>
    <row r="132" spans="3:5">
      <c r="C132" s="27"/>
      <c r="D132" s="1"/>
      <c r="E132" s="1"/>
    </row>
    <row r="133" spans="3:5">
      <c r="C133" s="27"/>
      <c r="D133" s="1"/>
      <c r="E133" s="1"/>
    </row>
    <row r="134" spans="3:5">
      <c r="C134" s="27"/>
      <c r="D134" s="1"/>
      <c r="E134" s="1"/>
    </row>
    <row r="135" spans="3:5">
      <c r="C135" s="27"/>
      <c r="D135" s="1"/>
      <c r="E135" s="1"/>
    </row>
    <row r="136" spans="3:5">
      <c r="C136" s="27"/>
      <c r="D136" s="1"/>
      <c r="E136" s="1"/>
    </row>
    <row r="137" spans="3:5">
      <c r="C137" s="27"/>
      <c r="D137" s="1"/>
      <c r="E137" s="1"/>
    </row>
    <row r="138" spans="3:5">
      <c r="C138" s="27"/>
      <c r="D138" s="1"/>
      <c r="E138" s="1"/>
    </row>
    <row r="139" spans="3:5">
      <c r="C139" s="27"/>
      <c r="D139" s="1"/>
      <c r="E139" s="1"/>
    </row>
  </sheetData>
  <mergeCells count="5">
    <mergeCell ref="Q14:R14"/>
    <mergeCell ref="B15:E15"/>
    <mergeCell ref="V14:X14"/>
    <mergeCell ref="Y14:AA14"/>
    <mergeCell ref="S14:T1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controls>
    <control shapeId="1026" r:id="rId4" name="ScrollBar3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7"/>
  <dimension ref="B8:AA137"/>
  <sheetViews>
    <sheetView workbookViewId="0">
      <selection activeCell="G12" sqref="G12"/>
    </sheetView>
  </sheetViews>
  <sheetFormatPr baseColWidth="10" defaultRowHeight="12.75"/>
  <cols>
    <col min="1" max="1" width="4.28515625" customWidth="1"/>
    <col min="2" max="2" width="5.85546875" customWidth="1"/>
    <col min="3" max="3" width="9.28515625" customWidth="1"/>
    <col min="4" max="5" width="9.42578125" customWidth="1"/>
    <col min="12" max="12" width="12" customWidth="1"/>
    <col min="14" max="15" width="8" customWidth="1"/>
    <col min="16" max="17" width="7.7109375" customWidth="1"/>
    <col min="18" max="18" width="8.7109375" customWidth="1"/>
    <col min="19" max="19" width="9.140625" customWidth="1"/>
    <col min="20" max="20" width="11" customWidth="1"/>
    <col min="21" max="21" width="8.140625" customWidth="1"/>
    <col min="22" max="27" width="7.85546875" customWidth="1"/>
  </cols>
  <sheetData>
    <row r="8" spans="2:27">
      <c r="F8" s="50" t="s">
        <v>20</v>
      </c>
      <c r="G8" s="51"/>
      <c r="I8" s="50" t="s">
        <v>21</v>
      </c>
      <c r="J8" s="51"/>
    </row>
    <row r="9" spans="2:27">
      <c r="F9">
        <v>53</v>
      </c>
      <c r="I9">
        <v>26</v>
      </c>
      <c r="P9" s="1"/>
      <c r="Q9" s="1"/>
      <c r="S9" t="s">
        <v>0</v>
      </c>
      <c r="T9" s="2">
        <f>G12-G11</f>
        <v>11.083333333333336</v>
      </c>
    </row>
    <row r="10" spans="2:27">
      <c r="L10" s="29"/>
      <c r="S10" t="s">
        <v>1</v>
      </c>
      <c r="T10" s="2">
        <f>4*T9*(J11-T9)/(J11-4*T9)</f>
        <v>84.08389513108618</v>
      </c>
      <c r="Y10" s="3" t="s">
        <v>2</v>
      </c>
      <c r="Z10" s="4">
        <f>(G12-G11)*COS(RADIANS($N$13))</f>
        <v>9.5039084385915414E-15</v>
      </c>
      <c r="AA10" s="4">
        <f>(G12-G11)*SIN(RADIANS($N$13))</f>
        <v>-11.083333333333336</v>
      </c>
    </row>
    <row r="11" spans="2:27">
      <c r="B11" s="5"/>
      <c r="E11" s="6"/>
      <c r="F11" s="7" t="s">
        <v>3</v>
      </c>
      <c r="G11" s="8">
        <f>2/3*G12</f>
        <v>22.166666666666664</v>
      </c>
      <c r="I11" s="9" t="s">
        <v>4</v>
      </c>
      <c r="J11" s="10">
        <f>G12+G11+I9</f>
        <v>81.416666666666657</v>
      </c>
      <c r="S11" t="s">
        <v>5</v>
      </c>
      <c r="T11" s="2">
        <f>T10+J11-2*T9</f>
        <v>143.33389513108614</v>
      </c>
      <c r="Y11" s="3"/>
      <c r="Z11" s="3">
        <v>0</v>
      </c>
      <c r="AA11" s="3">
        <v>0</v>
      </c>
    </row>
    <row r="12" spans="2:27" ht="14.25">
      <c r="B12" s="5"/>
      <c r="C12" s="11"/>
      <c r="D12" s="12"/>
      <c r="E12" s="6"/>
      <c r="F12" s="13" t="s">
        <v>6</v>
      </c>
      <c r="G12" s="14">
        <f>20+F9/4</f>
        <v>33.25</v>
      </c>
      <c r="K12" s="15"/>
      <c r="P12" s="28" t="s">
        <v>17</v>
      </c>
      <c r="Q12" s="48">
        <f>T11</f>
        <v>143.33389513108614</v>
      </c>
      <c r="R12" s="49"/>
      <c r="S12" s="46" t="s">
        <v>26</v>
      </c>
      <c r="T12" s="47"/>
      <c r="V12" s="43" t="s">
        <v>8</v>
      </c>
      <c r="W12" s="44"/>
      <c r="X12" s="44"/>
      <c r="Y12" s="45" t="s">
        <v>9</v>
      </c>
      <c r="Z12" s="45"/>
      <c r="AA12" s="45"/>
    </row>
    <row r="13" spans="2:27" ht="15.75">
      <c r="B13" s="42" t="s">
        <v>25</v>
      </c>
      <c r="C13" s="42"/>
      <c r="D13" s="42"/>
      <c r="E13" s="42"/>
      <c r="J13" s="37" t="s">
        <v>11</v>
      </c>
      <c r="N13">
        <v>1350</v>
      </c>
      <c r="P13" s="1"/>
      <c r="R13" s="18" t="s">
        <v>12</v>
      </c>
      <c r="S13" s="18" t="s">
        <v>13</v>
      </c>
      <c r="T13" s="18" t="s">
        <v>14</v>
      </c>
      <c r="V13" s="18" t="s">
        <v>15</v>
      </c>
      <c r="W13" s="18" t="s">
        <v>13</v>
      </c>
      <c r="X13" s="19" t="s">
        <v>14</v>
      </c>
      <c r="Y13" s="18" t="s">
        <v>15</v>
      </c>
      <c r="Z13" s="18" t="s">
        <v>13</v>
      </c>
      <c r="AA13" s="18" t="s">
        <v>14</v>
      </c>
    </row>
    <row r="14" spans="2:27">
      <c r="B14" s="3"/>
      <c r="C14" s="18" t="s">
        <v>16</v>
      </c>
      <c r="D14" s="18" t="s">
        <v>13</v>
      </c>
      <c r="E14" s="18" t="s">
        <v>14</v>
      </c>
      <c r="F14" s="6"/>
      <c r="P14" s="3">
        <v>0</v>
      </c>
      <c r="Q14" s="20">
        <f t="shared" ref="Q14:Q45" si="0">MOD(P14,120)</f>
        <v>0</v>
      </c>
      <c r="R14" s="4">
        <f t="shared" ref="R14:R45" si="1">-$T$10*COS(RADIANS(Q14-60))+SQRT($T$11^2-$T$10^2*SIN(RADIANS(Q14-60))^2)</f>
        <v>81.416666666666615</v>
      </c>
      <c r="S14" s="16">
        <f t="shared" ref="S14:S45" si="2">$Z$10+R14*COS(0.5*$G$11/$G$12*RADIANS($N$13)+RADIANS(P14))</f>
        <v>3.4440784281210731E-14</v>
      </c>
      <c r="T14" s="16">
        <f t="shared" ref="T14:T45" si="3">$AA$10+R14*SIN(0.5*$G$11/$G$12*RADIANS($N$13)+RADIANS(P14))</f>
        <v>70.333333333333286</v>
      </c>
      <c r="V14" s="16">
        <v>0</v>
      </c>
      <c r="W14" s="21">
        <f t="shared" ref="W14:W48" si="4">$G$11*COS(V14)</f>
        <v>22.166666666666664</v>
      </c>
      <c r="X14" s="22">
        <f t="shared" ref="X14:X48" si="5">$G$11*SIN(V14)</f>
        <v>0</v>
      </c>
      <c r="Y14" s="16">
        <f t="shared" ref="Y14:Y45" si="6">B15*2*PI()/51</f>
        <v>0</v>
      </c>
      <c r="Z14" s="16">
        <f t="shared" ref="Z14:Z45" si="7">+$Z$10+$G$12*COS(Y14-1/3*RADIANS($N$13))</f>
        <v>1.9687954970019447E-14</v>
      </c>
      <c r="AA14" s="16">
        <f t="shared" ref="AA14:AA45" si="8">$AA$10-$G$12*SIN(Y14-1/3*RADIANS($N$13))</f>
        <v>22.166666666666664</v>
      </c>
    </row>
    <row r="15" spans="2:27">
      <c r="B15" s="3">
        <v>0</v>
      </c>
      <c r="C15" s="23">
        <f t="shared" ref="C15:C46" si="9">B15*PI()/45*1/(1-$G$11/$G$12)</f>
        <v>0</v>
      </c>
      <c r="D15" s="16">
        <f t="shared" ref="D15:D46" si="10">($G$12-$G$11)*COS(C15)+$J$11*COS((1-$G$11/$G$12)*C15)</f>
        <v>92.5</v>
      </c>
      <c r="E15" s="16">
        <f t="shared" ref="E15:E46" si="11">($G$12-$G$11)*SIN(C15)+$J$11*SIN((1-$G$11/$G$12)*C15)</f>
        <v>0</v>
      </c>
      <c r="F15" s="6"/>
      <c r="P15" s="3">
        <v>6</v>
      </c>
      <c r="Q15" s="20">
        <f t="shared" si="0"/>
        <v>6</v>
      </c>
      <c r="R15" s="4">
        <f t="shared" si="1"/>
        <v>76.739970095110181</v>
      </c>
      <c r="S15" s="16">
        <f t="shared" si="2"/>
        <v>-8.0215111452474961</v>
      </c>
      <c r="T15" s="16">
        <f t="shared" si="3"/>
        <v>65.236247176160248</v>
      </c>
      <c r="V15" s="16">
        <f t="shared" ref="V15:V48" si="12">B16*2*PI()/34</f>
        <v>0.18479956785822313</v>
      </c>
      <c r="W15" s="21">
        <f t="shared" si="4"/>
        <v>21.789237042993154</v>
      </c>
      <c r="X15" s="22">
        <f t="shared" si="5"/>
        <v>4.0731143116006425</v>
      </c>
      <c r="Y15" s="16">
        <f t="shared" si="6"/>
        <v>0.12319971190548208</v>
      </c>
      <c r="Z15" s="16">
        <f t="shared" si="7"/>
        <v>4.086035664601753</v>
      </c>
      <c r="AA15" s="16">
        <f t="shared" si="8"/>
        <v>21.914648613258528</v>
      </c>
    </row>
    <row r="16" spans="2:27">
      <c r="B16" s="3">
        <v>1</v>
      </c>
      <c r="C16" s="23">
        <f t="shared" si="9"/>
        <v>0.20943951023931953</v>
      </c>
      <c r="D16" s="16">
        <f t="shared" si="10"/>
        <v>92.059475666787023</v>
      </c>
      <c r="E16" s="16">
        <f t="shared" si="11"/>
        <v>7.9836941438977007</v>
      </c>
      <c r="F16" s="6"/>
      <c r="P16" s="3">
        <v>12</v>
      </c>
      <c r="Q16" s="20">
        <f t="shared" si="0"/>
        <v>12</v>
      </c>
      <c r="R16" s="4">
        <f t="shared" si="1"/>
        <v>72.733176572603156</v>
      </c>
      <c r="S16" s="16">
        <f t="shared" si="2"/>
        <v>-15.122077719756492</v>
      </c>
      <c r="T16" s="16">
        <f t="shared" si="3"/>
        <v>60.060448824906693</v>
      </c>
      <c r="V16" s="16">
        <f t="shared" si="12"/>
        <v>0.36959913571644626</v>
      </c>
      <c r="W16" s="21">
        <f t="shared" si="4"/>
        <v>20.669801085129883</v>
      </c>
      <c r="X16" s="22">
        <f t="shared" si="5"/>
        <v>8.007523600481889</v>
      </c>
      <c r="Y16" s="16">
        <f t="shared" si="6"/>
        <v>0.24639942381096416</v>
      </c>
      <c r="Z16" s="16">
        <f t="shared" si="7"/>
        <v>8.1101311936035643</v>
      </c>
      <c r="AA16" s="16">
        <f t="shared" si="8"/>
        <v>21.162414789830727</v>
      </c>
    </row>
    <row r="17" spans="2:27">
      <c r="B17" s="3">
        <v>2</v>
      </c>
      <c r="C17" s="23">
        <f t="shared" si="9"/>
        <v>0.41887902047863906</v>
      </c>
      <c r="D17" s="16">
        <f t="shared" si="10"/>
        <v>90.749454085581675</v>
      </c>
      <c r="E17" s="16">
        <f t="shared" si="11"/>
        <v>15.839007763922112</v>
      </c>
      <c r="F17" s="6"/>
      <c r="P17" s="3">
        <v>18</v>
      </c>
      <c r="Q17" s="20">
        <f t="shared" si="0"/>
        <v>18</v>
      </c>
      <c r="R17" s="4">
        <f t="shared" si="1"/>
        <v>69.343182356876156</v>
      </c>
      <c r="S17" s="16">
        <f t="shared" si="2"/>
        <v>-21.428221792315721</v>
      </c>
      <c r="T17" s="16">
        <f t="shared" si="3"/>
        <v>54.865952107816859</v>
      </c>
      <c r="V17" s="16">
        <f t="shared" si="12"/>
        <v>0.55439870357466936</v>
      </c>
      <c r="W17" s="21">
        <f t="shared" si="4"/>
        <v>18.846479842006445</v>
      </c>
      <c r="X17" s="22">
        <f t="shared" si="5"/>
        <v>11.669246277114718</v>
      </c>
      <c r="Y17" s="16">
        <f t="shared" si="6"/>
        <v>0.36959913571644626</v>
      </c>
      <c r="Z17" s="16">
        <f t="shared" si="7"/>
        <v>12.01128540072285</v>
      </c>
      <c r="AA17" s="16">
        <f t="shared" si="8"/>
        <v>19.921368294361493</v>
      </c>
    </row>
    <row r="18" spans="2:27">
      <c r="B18" s="3">
        <v>3</v>
      </c>
      <c r="C18" s="23">
        <f t="shared" si="9"/>
        <v>0.62831853071795851</v>
      </c>
      <c r="D18" s="16">
        <f t="shared" si="10"/>
        <v>88.604122180733015</v>
      </c>
      <c r="E18" s="16">
        <f t="shared" si="11"/>
        <v>23.442096706987478</v>
      </c>
      <c r="F18" s="6"/>
      <c r="P18" s="3">
        <v>24</v>
      </c>
      <c r="Q18" s="20">
        <f t="shared" si="0"/>
        <v>24</v>
      </c>
      <c r="R18" s="4">
        <f t="shared" si="1"/>
        <v>66.518170662529826</v>
      </c>
      <c r="S18" s="16">
        <f t="shared" si="2"/>
        <v>-27.055377438820564</v>
      </c>
      <c r="T18" s="16">
        <f t="shared" si="3"/>
        <v>49.684039326116093</v>
      </c>
      <c r="V18" s="16">
        <f t="shared" si="12"/>
        <v>0.73919827143289252</v>
      </c>
      <c r="W18" s="21">
        <f t="shared" si="4"/>
        <v>16.381364331724608</v>
      </c>
      <c r="X18" s="22">
        <f t="shared" si="5"/>
        <v>14.933586767498683</v>
      </c>
      <c r="Y18" s="16">
        <f t="shared" si="6"/>
        <v>0.49279884762192833</v>
      </c>
      <c r="Z18" s="16">
        <f t="shared" si="7"/>
        <v>15.730360764797364</v>
      </c>
      <c r="AA18" s="16">
        <f t="shared" si="8"/>
        <v>18.210322126668988</v>
      </c>
    </row>
    <row r="19" spans="2:27">
      <c r="B19" s="3">
        <v>4</v>
      </c>
      <c r="C19" s="23">
        <f t="shared" si="9"/>
        <v>0.83775804095727813</v>
      </c>
      <c r="D19" s="16">
        <f t="shared" si="10"/>
        <v>85.678920631455469</v>
      </c>
      <c r="E19" s="16">
        <f t="shared" si="11"/>
        <v>30.677996535141801</v>
      </c>
      <c r="F19" s="6"/>
      <c r="P19" s="3">
        <v>30</v>
      </c>
      <c r="Q19" s="20">
        <f t="shared" si="0"/>
        <v>30</v>
      </c>
      <c r="R19" s="4">
        <f t="shared" si="1"/>
        <v>64.210697150174127</v>
      </c>
      <c r="S19" s="16">
        <f t="shared" si="2"/>
        <v>-32.105348575087007</v>
      </c>
      <c r="T19" s="16">
        <f t="shared" si="3"/>
        <v>44.524761593426547</v>
      </c>
      <c r="V19" s="16">
        <f t="shared" si="12"/>
        <v>0.92399783929111567</v>
      </c>
      <c r="W19" s="21">
        <f t="shared" si="4"/>
        <v>13.358401106406848</v>
      </c>
      <c r="X19" s="22">
        <f t="shared" si="5"/>
        <v>17.689381871378639</v>
      </c>
      <c r="Y19" s="16">
        <f t="shared" si="6"/>
        <v>0.61599855952741045</v>
      </c>
      <c r="Z19" s="16">
        <f t="shared" si="7"/>
        <v>19.210979894324367</v>
      </c>
      <c r="AA19" s="16">
        <f t="shared" si="8"/>
        <v>16.055214002511029</v>
      </c>
    </row>
    <row r="20" spans="2:27">
      <c r="B20" s="3">
        <v>5</v>
      </c>
      <c r="C20" s="23">
        <f t="shared" si="9"/>
        <v>1.0471975511965976</v>
      </c>
      <c r="D20" s="16">
        <f t="shared" si="10"/>
        <v>82.048307542319378</v>
      </c>
      <c r="E20" s="16">
        <f t="shared" si="11"/>
        <v>37.444588227709055</v>
      </c>
      <c r="F20" s="6"/>
      <c r="P20" s="3">
        <v>36</v>
      </c>
      <c r="Q20" s="20">
        <f t="shared" si="0"/>
        <v>36</v>
      </c>
      <c r="R20" s="4">
        <f t="shared" si="1"/>
        <v>62.37952435635809</v>
      </c>
      <c r="S20" s="16">
        <f t="shared" si="2"/>
        <v>-36.665764461686393</v>
      </c>
      <c r="T20" s="16">
        <f t="shared" si="3"/>
        <v>39.382761971986326</v>
      </c>
      <c r="V20" s="16">
        <f t="shared" si="12"/>
        <v>1.1087974071493387</v>
      </c>
      <c r="W20" s="21">
        <f t="shared" si="4"/>
        <v>9.8805335530465985</v>
      </c>
      <c r="X20" s="22">
        <f t="shared" si="5"/>
        <v>19.842786291703881</v>
      </c>
      <c r="Y20" s="16">
        <f t="shared" si="6"/>
        <v>0.73919827143289252</v>
      </c>
      <c r="Z20" s="16">
        <f t="shared" si="7"/>
        <v>22.400380151248036</v>
      </c>
      <c r="AA20" s="16">
        <f t="shared" si="8"/>
        <v>13.488713164253578</v>
      </c>
    </row>
    <row r="21" spans="2:27">
      <c r="B21" s="3">
        <v>6</v>
      </c>
      <c r="C21" s="23">
        <f t="shared" si="9"/>
        <v>1.256637061435917</v>
      </c>
      <c r="D21" s="16">
        <f t="shared" si="10"/>
        <v>77.80276436405741</v>
      </c>
      <c r="E21" s="16">
        <f t="shared" si="11"/>
        <v>43.656018079359342</v>
      </c>
      <c r="F21" s="6"/>
      <c r="P21" s="3">
        <v>42</v>
      </c>
      <c r="Q21" s="20">
        <f t="shared" si="0"/>
        <v>42</v>
      </c>
      <c r="R21" s="4">
        <f t="shared" si="1"/>
        <v>60.990574300386839</v>
      </c>
      <c r="S21" s="16">
        <f t="shared" si="2"/>
        <v>-40.810659963792851</v>
      </c>
      <c r="T21" s="16">
        <f t="shared" si="3"/>
        <v>34.241496360893677</v>
      </c>
      <c r="V21" s="16">
        <f t="shared" si="12"/>
        <v>1.2935969750075618</v>
      </c>
      <c r="W21" s="21">
        <f t="shared" si="4"/>
        <v>6.0661962799311722</v>
      </c>
      <c r="X21" s="22">
        <f t="shared" si="5"/>
        <v>21.320468423664153</v>
      </c>
      <c r="Y21" s="16">
        <f t="shared" si="6"/>
        <v>0.86239798333837459</v>
      </c>
      <c r="Z21" s="16">
        <f t="shared" si="7"/>
        <v>25.250213478769034</v>
      </c>
      <c r="AA21" s="16">
        <f t="shared" si="8"/>
        <v>10.5497251484577</v>
      </c>
    </row>
    <row r="22" spans="2:27">
      <c r="B22" s="3">
        <v>7</v>
      </c>
      <c r="C22" s="23">
        <f t="shared" si="9"/>
        <v>1.4660765716752366</v>
      </c>
      <c r="D22" s="16">
        <f t="shared" si="10"/>
        <v>73.045173653147458</v>
      </c>
      <c r="E22" s="16">
        <f t="shared" si="11"/>
        <v>49.245427410482968</v>
      </c>
      <c r="F22" s="6"/>
      <c r="P22" s="3">
        <v>48</v>
      </c>
      <c r="Q22" s="20">
        <f t="shared" si="0"/>
        <v>48</v>
      </c>
      <c r="R22" s="4">
        <f t="shared" si="1"/>
        <v>60.01732394242336</v>
      </c>
      <c r="S22" s="16">
        <f t="shared" si="2"/>
        <v>-44.601563726812394</v>
      </c>
      <c r="T22" s="16">
        <f t="shared" si="3"/>
        <v>29.076095028296464</v>
      </c>
      <c r="V22" s="16">
        <f t="shared" si="12"/>
        <v>1.478396542865785</v>
      </c>
      <c r="W22" s="21">
        <f t="shared" si="4"/>
        <v>2.0452819681031946</v>
      </c>
      <c r="X22" s="22">
        <f t="shared" si="5"/>
        <v>22.072107574539928</v>
      </c>
      <c r="Y22" s="16">
        <f t="shared" si="6"/>
        <v>0.98559769524385665</v>
      </c>
      <c r="Z22" s="16">
        <f t="shared" si="7"/>
        <v>27.717279308602233</v>
      </c>
      <c r="AA22" s="16">
        <f t="shared" si="8"/>
        <v>7.2828020176034798</v>
      </c>
    </row>
    <row r="23" spans="2:27">
      <c r="B23" s="3">
        <v>8</v>
      </c>
      <c r="C23" s="23">
        <f t="shared" si="9"/>
        <v>1.6755160819145563</v>
      </c>
      <c r="D23" s="16">
        <f t="shared" si="10"/>
        <v>67.886725360852509</v>
      </c>
      <c r="E23" s="16">
        <f t="shared" si="11"/>
        <v>54.166877769985128</v>
      </c>
      <c r="F23" s="6"/>
      <c r="P23" s="3">
        <v>54</v>
      </c>
      <c r="Q23" s="20">
        <f t="shared" si="0"/>
        <v>54</v>
      </c>
      <c r="R23" s="4">
        <f t="shared" si="1"/>
        <v>59.440893203643384</v>
      </c>
      <c r="S23" s="16">
        <f t="shared" si="2"/>
        <v>-48.088692762573793</v>
      </c>
      <c r="T23" s="16">
        <f t="shared" si="3"/>
        <v>23.855147074860156</v>
      </c>
      <c r="V23" s="16">
        <f t="shared" si="12"/>
        <v>1.6631961107240081</v>
      </c>
      <c r="W23" s="21">
        <f t="shared" si="4"/>
        <v>-2.0452819681031915</v>
      </c>
      <c r="X23" s="22">
        <f t="shared" si="5"/>
        <v>22.072107574539931</v>
      </c>
      <c r="Y23" s="16">
        <f t="shared" si="6"/>
        <v>1.1087974071493387</v>
      </c>
      <c r="Z23" s="16">
        <f t="shared" si="7"/>
        <v>29.764179437555846</v>
      </c>
      <c r="AA23" s="16">
        <f t="shared" si="8"/>
        <v>3.7374669962365417</v>
      </c>
    </row>
    <row r="24" spans="2:27">
      <c r="B24" s="3">
        <v>9</v>
      </c>
      <c r="C24" s="23">
        <f t="shared" si="9"/>
        <v>1.8849555921538756</v>
      </c>
      <c r="D24" s="16">
        <f t="shared" si="10"/>
        <v>62.442528604371297</v>
      </c>
      <c r="E24" s="16">
        <f t="shared" si="11"/>
        <v>58.396392346416803</v>
      </c>
      <c r="F24" s="6"/>
      <c r="P24" s="3">
        <v>60</v>
      </c>
      <c r="Q24" s="20">
        <f t="shared" si="0"/>
        <v>60</v>
      </c>
      <c r="R24" s="4">
        <f t="shared" si="1"/>
        <v>59.249999999999957</v>
      </c>
      <c r="S24" s="16">
        <f t="shared" si="2"/>
        <v>-51.312005174227956</v>
      </c>
      <c r="T24" s="16">
        <f t="shared" si="3"/>
        <v>18.541666666666629</v>
      </c>
      <c r="V24" s="16">
        <f t="shared" si="12"/>
        <v>1.8479956785822313</v>
      </c>
      <c r="W24" s="21">
        <f t="shared" si="4"/>
        <v>-6.0661962799311704</v>
      </c>
      <c r="X24" s="22">
        <f t="shared" si="5"/>
        <v>21.320468423664153</v>
      </c>
      <c r="Y24" s="16">
        <f t="shared" si="6"/>
        <v>1.2319971190548209</v>
      </c>
      <c r="Z24" s="16">
        <f t="shared" si="7"/>
        <v>31.359884946169988</v>
      </c>
      <c r="AA24" s="16">
        <f t="shared" si="8"/>
        <v>-3.2536250634661812E-2</v>
      </c>
    </row>
    <row r="25" spans="2:27">
      <c r="B25" s="3">
        <v>10</v>
      </c>
      <c r="C25" s="23">
        <f t="shared" si="9"/>
        <v>2.0943951023931953</v>
      </c>
      <c r="D25" s="16">
        <f t="shared" si="10"/>
        <v>56.827118410603454</v>
      </c>
      <c r="E25" s="16">
        <f t="shared" si="11"/>
        <v>61.932072780589927</v>
      </c>
      <c r="F25" s="6"/>
      <c r="P25" s="3">
        <v>66</v>
      </c>
      <c r="Q25" s="20">
        <f t="shared" si="0"/>
        <v>66</v>
      </c>
      <c r="R25" s="4">
        <f t="shared" si="1"/>
        <v>59.440893203643384</v>
      </c>
      <c r="S25" s="16">
        <f t="shared" si="2"/>
        <v>-54.301957984407331</v>
      </c>
      <c r="T25" s="16">
        <f t="shared" si="3"/>
        <v>13.093456029743773</v>
      </c>
      <c r="V25" s="16">
        <f t="shared" si="12"/>
        <v>2.032795246440454</v>
      </c>
      <c r="W25" s="21">
        <f t="shared" si="4"/>
        <v>-9.8805335530465879</v>
      </c>
      <c r="X25" s="22">
        <f t="shared" si="5"/>
        <v>19.842786291703884</v>
      </c>
      <c r="Y25" s="16">
        <f t="shared" si="6"/>
        <v>1.3551968309603029</v>
      </c>
      <c r="Z25" s="16">
        <f t="shared" si="7"/>
        <v>32.480206565506727</v>
      </c>
      <c r="AA25" s="16">
        <f t="shared" si="8"/>
        <v>-3.9700583167172949</v>
      </c>
    </row>
    <row r="26" spans="2:27">
      <c r="B26" s="3">
        <v>11</v>
      </c>
      <c r="C26" s="23">
        <f t="shared" si="9"/>
        <v>2.3038346126325147</v>
      </c>
      <c r="D26" s="16">
        <f t="shared" si="10"/>
        <v>51.150051190427838</v>
      </c>
      <c r="E26" s="16">
        <f t="shared" si="11"/>
        <v>64.793290810577815</v>
      </c>
      <c r="F26" s="6"/>
      <c r="P26" s="3">
        <v>72</v>
      </c>
      <c r="Q26" s="20">
        <f t="shared" si="0"/>
        <v>72</v>
      </c>
      <c r="R26" s="4">
        <f t="shared" si="1"/>
        <v>60.01732394242336</v>
      </c>
      <c r="S26" s="16">
        <f t="shared" si="2"/>
        <v>-57.079867026038855</v>
      </c>
      <c r="T26" s="16">
        <f t="shared" si="3"/>
        <v>7.4630397217819215</v>
      </c>
      <c r="V26" s="16">
        <f t="shared" si="12"/>
        <v>2.2175948142986774</v>
      </c>
      <c r="W26" s="21">
        <f t="shared" si="4"/>
        <v>-13.358401106406847</v>
      </c>
      <c r="X26" s="22">
        <f t="shared" si="5"/>
        <v>17.689381871378643</v>
      </c>
      <c r="Y26" s="16">
        <f t="shared" si="6"/>
        <v>1.478396542865785</v>
      </c>
      <c r="Z26" s="16">
        <f t="shared" si="7"/>
        <v>33.108161361809906</v>
      </c>
      <c r="AA26" s="16">
        <f t="shared" si="8"/>
        <v>-8.0154103811785617</v>
      </c>
    </row>
    <row r="27" spans="2:27">
      <c r="B27" s="3">
        <v>12</v>
      </c>
      <c r="C27" s="23">
        <f t="shared" si="9"/>
        <v>2.513274122871834</v>
      </c>
      <c r="D27" s="16">
        <f t="shared" si="10"/>
        <v>45.511778513394702</v>
      </c>
      <c r="E27" s="16">
        <f t="shared" si="11"/>
        <v>67.018994420526084</v>
      </c>
      <c r="F27" s="6"/>
      <c r="P27" s="3">
        <v>78</v>
      </c>
      <c r="Q27" s="20">
        <f t="shared" si="0"/>
        <v>78</v>
      </c>
      <c r="R27" s="4">
        <f t="shared" si="1"/>
        <v>60.990574300386839</v>
      </c>
      <c r="S27" s="16">
        <f t="shared" si="2"/>
        <v>-59.657783919300286</v>
      </c>
      <c r="T27" s="16">
        <f t="shared" si="3"/>
        <v>1.5973200934062586</v>
      </c>
      <c r="V27" s="16">
        <f t="shared" si="12"/>
        <v>2.4023943821569009</v>
      </c>
      <c r="W27" s="21">
        <f t="shared" si="4"/>
        <v>-16.381364331724612</v>
      </c>
      <c r="X27" s="22">
        <f t="shared" si="5"/>
        <v>14.933586767498682</v>
      </c>
      <c r="Y27" s="16">
        <f t="shared" si="6"/>
        <v>1.6015962547712672</v>
      </c>
      <c r="Z27" s="16">
        <f t="shared" si="7"/>
        <v>33.234230180469424</v>
      </c>
      <c r="AA27" s="16">
        <f t="shared" si="8"/>
        <v>-12.107269030326005</v>
      </c>
    </row>
    <row r="28" spans="2:27">
      <c r="B28" s="3">
        <v>13</v>
      </c>
      <c r="C28" s="23">
        <f t="shared" si="9"/>
        <v>2.7227136331111539</v>
      </c>
      <c r="D28" s="16">
        <f t="shared" si="10"/>
        <v>39.999976293891848</v>
      </c>
      <c r="E28" s="16">
        <f t="shared" si="11"/>
        <v>68.665206650237394</v>
      </c>
      <c r="F28" s="6"/>
      <c r="P28" s="3">
        <v>84</v>
      </c>
      <c r="Q28" s="20">
        <f t="shared" si="0"/>
        <v>84</v>
      </c>
      <c r="R28" s="4">
        <f t="shared" si="1"/>
        <v>62.37952435635809</v>
      </c>
      <c r="S28" s="16">
        <f t="shared" si="2"/>
        <v>-62.037802795056606</v>
      </c>
      <c r="T28" s="16">
        <f t="shared" si="3"/>
        <v>-4.5628975129960043</v>
      </c>
      <c r="V28" s="16">
        <f t="shared" si="12"/>
        <v>2.5871939500151235</v>
      </c>
      <c r="W28" s="21">
        <f t="shared" si="4"/>
        <v>-18.846479842006442</v>
      </c>
      <c r="X28" s="22">
        <f t="shared" si="5"/>
        <v>11.669246277114725</v>
      </c>
      <c r="Y28" s="16">
        <f t="shared" si="6"/>
        <v>1.7247959666767492</v>
      </c>
      <c r="Z28" s="16">
        <f t="shared" si="7"/>
        <v>32.856501946701876</v>
      </c>
      <c r="AA28" s="16">
        <f t="shared" si="8"/>
        <v>-16.183605858049646</v>
      </c>
    </row>
    <row r="29" spans="2:27">
      <c r="B29" s="3">
        <v>14</v>
      </c>
      <c r="C29" s="23">
        <f t="shared" si="9"/>
        <v>2.9321531433504733</v>
      </c>
      <c r="D29" s="16">
        <f t="shared" si="10"/>
        <v>34.686486316110283</v>
      </c>
      <c r="E29" s="16">
        <f t="shared" si="11"/>
        <v>69.801830272086477</v>
      </c>
      <c r="F29" s="6"/>
      <c r="P29" s="3">
        <v>90</v>
      </c>
      <c r="Q29" s="20">
        <f t="shared" si="0"/>
        <v>90</v>
      </c>
      <c r="R29" s="4">
        <f t="shared" si="1"/>
        <v>64.210697150174127</v>
      </c>
      <c r="S29" s="16">
        <f t="shared" si="2"/>
        <v>-64.210697150174113</v>
      </c>
      <c r="T29" s="16">
        <f t="shared" si="3"/>
        <v>-11.083333333333313</v>
      </c>
      <c r="V29" s="16">
        <f t="shared" si="12"/>
        <v>2.7719935178733466</v>
      </c>
      <c r="W29" s="21">
        <f t="shared" si="4"/>
        <v>-20.669801085129883</v>
      </c>
      <c r="X29" s="22">
        <f t="shared" si="5"/>
        <v>8.0075236004818979</v>
      </c>
      <c r="Y29" s="16">
        <f t="shared" si="6"/>
        <v>1.8479956785822311</v>
      </c>
      <c r="Z29" s="16">
        <f t="shared" si="7"/>
        <v>31.98070263549624</v>
      </c>
      <c r="AA29" s="16">
        <f t="shared" si="8"/>
        <v>-20.182627753230101</v>
      </c>
    </row>
    <row r="30" spans="2:27">
      <c r="B30" s="3">
        <v>15</v>
      </c>
      <c r="C30" s="23">
        <f t="shared" si="9"/>
        <v>3.1415926535897927</v>
      </c>
      <c r="D30" s="16">
        <f t="shared" si="10"/>
        <v>29.625</v>
      </c>
      <c r="E30" s="16">
        <f t="shared" si="11"/>
        <v>70.508901624783036</v>
      </c>
      <c r="F30" s="6"/>
      <c r="P30" s="3">
        <v>96</v>
      </c>
      <c r="Q30" s="20">
        <f t="shared" si="0"/>
        <v>96</v>
      </c>
      <c r="R30" s="4">
        <f t="shared" si="1"/>
        <v>66.518170662529826</v>
      </c>
      <c r="S30" s="16">
        <f t="shared" si="2"/>
        <v>-66.153777163729416</v>
      </c>
      <c r="T30" s="16">
        <f t="shared" si="3"/>
        <v>-18.036375492063105</v>
      </c>
      <c r="V30" s="16">
        <f t="shared" si="12"/>
        <v>2.9567930857315701</v>
      </c>
      <c r="W30" s="21">
        <f t="shared" si="4"/>
        <v>-21.789237042993154</v>
      </c>
      <c r="X30" s="22">
        <f t="shared" si="5"/>
        <v>4.0731143116006425</v>
      </c>
      <c r="Y30" s="16">
        <f t="shared" si="6"/>
        <v>1.9711953904877133</v>
      </c>
      <c r="Z30" s="16">
        <f t="shared" si="7"/>
        <v>30.62010847166972</v>
      </c>
      <c r="AA30" s="16">
        <f t="shared" si="8"/>
        <v>-24.043713620314925</v>
      </c>
    </row>
    <row r="31" spans="2:27">
      <c r="B31" s="3">
        <v>16</v>
      </c>
      <c r="C31" s="23">
        <f t="shared" si="9"/>
        <v>3.3510321638291125</v>
      </c>
      <c r="D31" s="16">
        <f t="shared" si="10"/>
        <v>24.849581626277701</v>
      </c>
      <c r="E31" s="16">
        <f t="shared" si="11"/>
        <v>70.872460696293686</v>
      </c>
      <c r="F31" s="6"/>
      <c r="P31" s="3">
        <v>102</v>
      </c>
      <c r="Q31" s="20">
        <f t="shared" si="0"/>
        <v>102</v>
      </c>
      <c r="R31" s="4">
        <f t="shared" si="1"/>
        <v>69.343182356876156</v>
      </c>
      <c r="S31" s="16">
        <f t="shared" si="2"/>
        <v>-67.827867449625174</v>
      </c>
      <c r="T31" s="16">
        <f t="shared" si="3"/>
        <v>-25.500591623835611</v>
      </c>
      <c r="V31" s="16">
        <f t="shared" si="12"/>
        <v>3.1415926535897931</v>
      </c>
      <c r="W31" s="21">
        <f t="shared" si="4"/>
        <v>-22.166666666666664</v>
      </c>
      <c r="X31" s="22">
        <f t="shared" si="5"/>
        <v>2.7157457417141076E-15</v>
      </c>
      <c r="Y31" s="16">
        <f t="shared" si="6"/>
        <v>2.0943951023931957</v>
      </c>
      <c r="Z31" s="16">
        <f t="shared" si="7"/>
        <v>28.795344675832588</v>
      </c>
      <c r="AA31" s="16">
        <f t="shared" si="8"/>
        <v>-27.70833333333335</v>
      </c>
    </row>
    <row r="32" spans="2:27">
      <c r="B32" s="3">
        <v>17</v>
      </c>
      <c r="C32" s="23">
        <f t="shared" si="9"/>
        <v>3.5604716740684323</v>
      </c>
      <c r="D32" s="16">
        <f t="shared" si="10"/>
        <v>20.374091325073337</v>
      </c>
      <c r="E32" s="16">
        <f t="shared" si="11"/>
        <v>70.980221031889158</v>
      </c>
      <c r="F32" s="6"/>
      <c r="P32" s="3">
        <v>108</v>
      </c>
      <c r="Q32" s="20">
        <f t="shared" si="0"/>
        <v>108</v>
      </c>
      <c r="R32" s="4">
        <f t="shared" si="1"/>
        <v>72.733176572603156</v>
      </c>
      <c r="S32" s="16">
        <f t="shared" si="2"/>
        <v>-69.17336153022022</v>
      </c>
      <c r="T32" s="16">
        <f t="shared" si="3"/>
        <v>-33.559120949141473</v>
      </c>
      <c r="V32" s="16">
        <f t="shared" si="12"/>
        <v>3.3263922214480162</v>
      </c>
      <c r="W32" s="21">
        <f t="shared" si="4"/>
        <v>-21.789237042993154</v>
      </c>
      <c r="X32" s="22">
        <f t="shared" si="5"/>
        <v>-4.0731143116006372</v>
      </c>
      <c r="Y32" s="16">
        <f t="shared" si="6"/>
        <v>2.2175948142986774</v>
      </c>
      <c r="Z32" s="16">
        <f t="shared" si="7"/>
        <v>26.534072807067972</v>
      </c>
      <c r="AA32" s="16">
        <f t="shared" si="8"/>
        <v>-31.120934992943614</v>
      </c>
    </row>
    <row r="33" spans="2:27">
      <c r="B33" s="3">
        <v>18</v>
      </c>
      <c r="C33" s="23">
        <f t="shared" si="9"/>
        <v>3.7699111843077513</v>
      </c>
      <c r="D33" s="16">
        <f t="shared" si="10"/>
        <v>16.192528604371294</v>
      </c>
      <c r="E33" s="16">
        <f t="shared" si="11"/>
        <v>70.917231488788829</v>
      </c>
      <c r="F33" s="6"/>
      <c r="P33" s="3">
        <v>114</v>
      </c>
      <c r="Q33" s="20">
        <f t="shared" si="0"/>
        <v>114</v>
      </c>
      <c r="R33" s="4">
        <f t="shared" si="1"/>
        <v>76.739970095110181</v>
      </c>
      <c r="S33" s="16">
        <f t="shared" si="2"/>
        <v>-70.105451100016907</v>
      </c>
      <c r="T33" s="16">
        <f t="shared" si="3"/>
        <v>-42.296291159555764</v>
      </c>
      <c r="V33" s="16">
        <f t="shared" si="12"/>
        <v>3.5111917893062392</v>
      </c>
      <c r="W33" s="21">
        <f t="shared" si="4"/>
        <v>-20.669801085129887</v>
      </c>
      <c r="X33" s="22">
        <f t="shared" si="5"/>
        <v>-8.0075236004818837</v>
      </c>
      <c r="Y33" s="16">
        <f t="shared" si="6"/>
        <v>2.3407945262041596</v>
      </c>
      <c r="Z33" s="16">
        <f t="shared" si="7"/>
        <v>23.870571441892686</v>
      </c>
      <c r="AA33" s="16">
        <f t="shared" si="8"/>
        <v>-34.229787036600662</v>
      </c>
    </row>
    <row r="34" spans="2:27">
      <c r="B34" s="3">
        <v>19</v>
      </c>
      <c r="C34" s="23">
        <f t="shared" si="9"/>
        <v>3.9793506945470707</v>
      </c>
      <c r="D34" s="16">
        <f t="shared" si="10"/>
        <v>12.280276779595606</v>
      </c>
      <c r="E34" s="16">
        <f t="shared" si="11"/>
        <v>70.76172189859625</v>
      </c>
      <c r="F34" s="6"/>
      <c r="P34" s="3">
        <v>120</v>
      </c>
      <c r="Q34" s="20">
        <f t="shared" si="0"/>
        <v>0</v>
      </c>
      <c r="R34" s="4">
        <f t="shared" si="1"/>
        <v>81.416666666666615</v>
      </c>
      <c r="S34" s="16">
        <f t="shared" si="2"/>
        <v>-70.508901624783022</v>
      </c>
      <c r="T34" s="16">
        <f t="shared" si="3"/>
        <v>-51.791666666666572</v>
      </c>
      <c r="V34" s="16">
        <f t="shared" si="12"/>
        <v>3.6959913571644627</v>
      </c>
      <c r="W34" s="21">
        <f t="shared" si="4"/>
        <v>-18.846479842006445</v>
      </c>
      <c r="X34" s="22">
        <f t="shared" si="5"/>
        <v>-11.66924627711472</v>
      </c>
      <c r="Y34" s="16">
        <f t="shared" si="6"/>
        <v>2.4639942381096418</v>
      </c>
      <c r="Z34" s="16">
        <f t="shared" si="7"/>
        <v>20.845216545979042</v>
      </c>
      <c r="AA34" s="16">
        <f t="shared" si="8"/>
        <v>-36.987762436311883</v>
      </c>
    </row>
    <row r="35" spans="2:27">
      <c r="B35" s="3">
        <v>20</v>
      </c>
      <c r="C35" s="23">
        <f t="shared" si="9"/>
        <v>4.1887902047863905</v>
      </c>
      <c r="D35" s="16">
        <f t="shared" si="10"/>
        <v>8.59618913171591</v>
      </c>
      <c r="E35" s="16">
        <f t="shared" si="11"/>
        <v>70.5813163324664</v>
      </c>
      <c r="F35" s="6"/>
      <c r="P35" s="3">
        <v>126</v>
      </c>
      <c r="Q35" s="20">
        <f t="shared" si="0"/>
        <v>6</v>
      </c>
      <c r="R35" s="4">
        <f t="shared" si="1"/>
        <v>76.739970095110181</v>
      </c>
      <c r="S35" s="16">
        <f t="shared" si="2"/>
        <v>-62.083939954769399</v>
      </c>
      <c r="T35" s="16">
        <f t="shared" si="3"/>
        <v>-56.189956016604491</v>
      </c>
      <c r="V35" s="16">
        <f t="shared" si="12"/>
        <v>3.8807909250226857</v>
      </c>
      <c r="W35" s="21">
        <f t="shared" si="4"/>
        <v>-16.381364331724608</v>
      </c>
      <c r="X35" s="22">
        <f t="shared" si="5"/>
        <v>-14.933586767498683</v>
      </c>
      <c r="Y35" s="16">
        <f t="shared" si="6"/>
        <v>2.587193950015124</v>
      </c>
      <c r="Z35" s="16">
        <f t="shared" si="7"/>
        <v>17.503869415672092</v>
      </c>
      <c r="AA35" s="16">
        <f t="shared" si="8"/>
        <v>-39.353053096343004</v>
      </c>
    </row>
    <row r="36" spans="2:27">
      <c r="B36" s="3">
        <v>21</v>
      </c>
      <c r="C36" s="23">
        <f t="shared" si="9"/>
        <v>4.3982297150257104</v>
      </c>
      <c r="D36" s="16">
        <f t="shared" si="10"/>
        <v>5.0854206967191153</v>
      </c>
      <c r="E36" s="16">
        <f t="shared" si="11"/>
        <v>70.429781258962279</v>
      </c>
      <c r="F36" s="6"/>
      <c r="P36" s="3">
        <v>132</v>
      </c>
      <c r="Q36" s="20">
        <f t="shared" si="0"/>
        <v>12</v>
      </c>
      <c r="R36" s="4">
        <f t="shared" si="1"/>
        <v>72.733176572603156</v>
      </c>
      <c r="S36" s="16">
        <f t="shared" si="2"/>
        <v>-54.051283810463659</v>
      </c>
      <c r="T36" s="16">
        <f t="shared" si="3"/>
        <v>-59.751327875765199</v>
      </c>
      <c r="V36" s="16">
        <f t="shared" si="12"/>
        <v>4.0655904928809079</v>
      </c>
      <c r="W36" s="21">
        <f t="shared" si="4"/>
        <v>-13.358401106406866</v>
      </c>
      <c r="X36" s="22">
        <f t="shared" si="5"/>
        <v>-17.689381871378629</v>
      </c>
      <c r="Y36" s="16">
        <f t="shared" si="6"/>
        <v>2.7103936619206057</v>
      </c>
      <c r="Z36" s="16">
        <f t="shared" si="7"/>
        <v>13.897181467485568</v>
      </c>
      <c r="AA36" s="16">
        <f t="shared" si="8"/>
        <v>-41.289803621332496</v>
      </c>
    </row>
    <row r="37" spans="2:27">
      <c r="B37" s="3">
        <v>22</v>
      </c>
      <c r="C37" s="23">
        <f t="shared" si="9"/>
        <v>4.6076692252650293</v>
      </c>
      <c r="D37" s="16">
        <f t="shared" si="10"/>
        <v>1.6828768886454615</v>
      </c>
      <c r="E37" s="16">
        <f t="shared" si="11"/>
        <v>70.344452159473008</v>
      </c>
      <c r="F37" s="6"/>
      <c r="P37" s="3">
        <v>138</v>
      </c>
      <c r="Q37" s="20">
        <f t="shared" si="0"/>
        <v>18</v>
      </c>
      <c r="R37" s="4">
        <f t="shared" si="1"/>
        <v>69.343182356876156</v>
      </c>
      <c r="S37" s="16">
        <f t="shared" si="2"/>
        <v>-46.399645657309463</v>
      </c>
      <c r="T37" s="16">
        <f t="shared" si="3"/>
        <v>-62.615360483981142</v>
      </c>
      <c r="V37" s="16">
        <f t="shared" si="12"/>
        <v>4.2503900607391314</v>
      </c>
      <c r="W37" s="21">
        <f t="shared" si="4"/>
        <v>-9.880533553046611</v>
      </c>
      <c r="X37" s="22">
        <f t="shared" si="5"/>
        <v>-19.842786291703874</v>
      </c>
      <c r="Y37" s="16">
        <f t="shared" si="6"/>
        <v>2.8335933738260879</v>
      </c>
      <c r="Z37" s="16">
        <f t="shared" si="7"/>
        <v>10.079826414258699</v>
      </c>
      <c r="AA37" s="16">
        <f t="shared" si="8"/>
        <v>-42.768654847536297</v>
      </c>
    </row>
    <row r="38" spans="2:27">
      <c r="B38" s="3">
        <v>23</v>
      </c>
      <c r="C38" s="23">
        <f t="shared" si="9"/>
        <v>4.8171087355043483</v>
      </c>
      <c r="D38" s="16">
        <f t="shared" si="10"/>
        <v>-1.6828768886454566</v>
      </c>
      <c r="E38" s="16">
        <f t="shared" si="11"/>
        <v>70.344452159472993</v>
      </c>
      <c r="F38" s="6"/>
      <c r="P38" s="3">
        <v>144</v>
      </c>
      <c r="Q38" s="20">
        <f t="shared" si="0"/>
        <v>24</v>
      </c>
      <c r="R38" s="4">
        <f t="shared" si="1"/>
        <v>66.518170662529826</v>
      </c>
      <c r="S38" s="16">
        <f t="shared" si="2"/>
        <v>-39.098399724908894</v>
      </c>
      <c r="T38" s="16">
        <f t="shared" si="3"/>
        <v>-64.897663834053006</v>
      </c>
      <c r="V38" s="16">
        <f t="shared" si="12"/>
        <v>4.4351896285973549</v>
      </c>
      <c r="W38" s="21">
        <f t="shared" si="4"/>
        <v>-6.0661962799311748</v>
      </c>
      <c r="X38" s="22">
        <f t="shared" si="5"/>
        <v>-21.320468423664153</v>
      </c>
      <c r="Y38" s="16">
        <f t="shared" si="6"/>
        <v>2.9567930857315701</v>
      </c>
      <c r="Z38" s="16">
        <f t="shared" si="7"/>
        <v>6.1096714674009496</v>
      </c>
      <c r="AA38" s="16">
        <f t="shared" si="8"/>
        <v>-43.767188897823075</v>
      </c>
    </row>
    <row r="39" spans="2:27">
      <c r="B39" s="3">
        <v>24</v>
      </c>
      <c r="C39" s="23">
        <f t="shared" si="9"/>
        <v>5.0265482457436681</v>
      </c>
      <c r="D39" s="16">
        <f t="shared" si="10"/>
        <v>-5.0854206967191171</v>
      </c>
      <c r="E39" s="16">
        <f t="shared" si="11"/>
        <v>70.429781258962294</v>
      </c>
      <c r="F39" s="6"/>
      <c r="P39" s="3">
        <v>150</v>
      </c>
      <c r="Q39" s="20">
        <f t="shared" si="0"/>
        <v>30</v>
      </c>
      <c r="R39" s="4">
        <f t="shared" si="1"/>
        <v>64.210697150174127</v>
      </c>
      <c r="S39" s="16">
        <f t="shared" si="2"/>
        <v>-32.105348575087042</v>
      </c>
      <c r="T39" s="16">
        <f t="shared" si="3"/>
        <v>-66.69142826009319</v>
      </c>
      <c r="V39" s="16">
        <f t="shared" si="12"/>
        <v>4.6199891964555784</v>
      </c>
      <c r="W39" s="21">
        <f t="shared" si="4"/>
        <v>-2.0452819681031924</v>
      </c>
      <c r="X39" s="22">
        <f t="shared" si="5"/>
        <v>-22.072107574539931</v>
      </c>
      <c r="Y39" s="16">
        <f t="shared" si="6"/>
        <v>3.0799927976370522</v>
      </c>
      <c r="Z39" s="16">
        <f t="shared" si="7"/>
        <v>2.0469001289535966</v>
      </c>
      <c r="AA39" s="16">
        <f t="shared" si="8"/>
        <v>-44.27026901384005</v>
      </c>
    </row>
    <row r="40" spans="2:27">
      <c r="B40" s="3">
        <v>25</v>
      </c>
      <c r="C40" s="23">
        <f t="shared" si="9"/>
        <v>5.2359877559829879</v>
      </c>
      <c r="D40" s="16">
        <f t="shared" si="10"/>
        <v>-8.5961891317159136</v>
      </c>
      <c r="E40" s="16">
        <f t="shared" si="11"/>
        <v>70.581316332466386</v>
      </c>
      <c r="F40" s="6"/>
      <c r="P40" s="3">
        <v>156</v>
      </c>
      <c r="Q40" s="20">
        <f t="shared" si="0"/>
        <v>36</v>
      </c>
      <c r="R40" s="4">
        <f t="shared" si="1"/>
        <v>62.37952435635809</v>
      </c>
      <c r="S40" s="16">
        <f t="shared" si="2"/>
        <v>-25.372038333370256</v>
      </c>
      <c r="T40" s="16">
        <f t="shared" si="3"/>
        <v>-68.069864458990224</v>
      </c>
      <c r="V40" s="16">
        <f t="shared" si="12"/>
        <v>4.8047887643138019</v>
      </c>
      <c r="W40" s="21">
        <f t="shared" si="4"/>
        <v>2.0452819681032035</v>
      </c>
      <c r="X40" s="22">
        <f t="shared" si="5"/>
        <v>-22.072107574539928</v>
      </c>
      <c r="Y40" s="16">
        <f t="shared" si="6"/>
        <v>3.2031925095425344</v>
      </c>
      <c r="Z40" s="16">
        <f t="shared" si="7"/>
        <v>-2.04690012895359</v>
      </c>
      <c r="AA40" s="16">
        <f t="shared" si="8"/>
        <v>-44.27026901384005</v>
      </c>
    </row>
    <row r="41" spans="2:27">
      <c r="B41" s="3">
        <v>26</v>
      </c>
      <c r="C41" s="23">
        <f t="shared" si="9"/>
        <v>5.4454272662223078</v>
      </c>
      <c r="D41" s="16">
        <f t="shared" si="10"/>
        <v>-12.280276779595606</v>
      </c>
      <c r="E41" s="16">
        <f t="shared" si="11"/>
        <v>70.76172189859625</v>
      </c>
      <c r="F41" s="6"/>
      <c r="P41" s="3">
        <v>162</v>
      </c>
      <c r="Q41" s="20">
        <f t="shared" si="0"/>
        <v>42</v>
      </c>
      <c r="R41" s="4">
        <f t="shared" si="1"/>
        <v>60.990574300386839</v>
      </c>
      <c r="S41" s="16">
        <f t="shared" si="2"/>
        <v>-18.847123955507467</v>
      </c>
      <c r="T41" s="16">
        <f t="shared" si="3"/>
        <v>-69.088816454299959</v>
      </c>
      <c r="V41" s="16">
        <f t="shared" si="12"/>
        <v>4.9895883321720245</v>
      </c>
      <c r="W41" s="21">
        <f t="shared" si="4"/>
        <v>6.0661962799311677</v>
      </c>
      <c r="X41" s="22">
        <f t="shared" si="5"/>
        <v>-21.320468423664153</v>
      </c>
      <c r="Y41" s="16">
        <f t="shared" si="6"/>
        <v>3.3263922214480162</v>
      </c>
      <c r="Z41" s="16">
        <f t="shared" si="7"/>
        <v>-6.1096714674009425</v>
      </c>
      <c r="AA41" s="16">
        <f t="shared" si="8"/>
        <v>-43.767188897823075</v>
      </c>
    </row>
    <row r="42" spans="2:27">
      <c r="B42" s="3">
        <v>27</v>
      </c>
      <c r="C42" s="23">
        <f t="shared" si="9"/>
        <v>5.6548667764616267</v>
      </c>
      <c r="D42" s="16">
        <f t="shared" si="10"/>
        <v>-16.192528604371297</v>
      </c>
      <c r="E42" s="16">
        <f t="shared" si="11"/>
        <v>70.917231488788829</v>
      </c>
      <c r="F42" s="6"/>
      <c r="P42" s="3">
        <v>168</v>
      </c>
      <c r="Q42" s="20">
        <f t="shared" si="0"/>
        <v>48</v>
      </c>
      <c r="R42" s="4">
        <f t="shared" si="1"/>
        <v>60.01732394242336</v>
      </c>
      <c r="S42" s="16">
        <f t="shared" si="2"/>
        <v>-12.478303299226411</v>
      </c>
      <c r="T42" s="16">
        <f t="shared" si="3"/>
        <v>-69.789134750078347</v>
      </c>
      <c r="V42" s="16">
        <f t="shared" si="12"/>
        <v>5.1743879000302471</v>
      </c>
      <c r="W42" s="21">
        <f t="shared" si="4"/>
        <v>9.8805335530465843</v>
      </c>
      <c r="X42" s="22">
        <f t="shared" si="5"/>
        <v>-19.842786291703884</v>
      </c>
      <c r="Y42" s="16">
        <f t="shared" si="6"/>
        <v>3.4495919333534983</v>
      </c>
      <c r="Z42" s="16">
        <f t="shared" si="7"/>
        <v>-10.079826414258694</v>
      </c>
      <c r="AA42" s="16">
        <f t="shared" si="8"/>
        <v>-42.76865484753629</v>
      </c>
    </row>
    <row r="43" spans="2:27">
      <c r="B43" s="3">
        <v>28</v>
      </c>
      <c r="C43" s="23">
        <f t="shared" si="9"/>
        <v>5.8643062867009466</v>
      </c>
      <c r="D43" s="16">
        <f t="shared" si="10"/>
        <v>-20.374091325073344</v>
      </c>
      <c r="E43" s="16">
        <f t="shared" si="11"/>
        <v>70.980221031889144</v>
      </c>
      <c r="F43" s="6"/>
      <c r="P43" s="3">
        <v>174</v>
      </c>
      <c r="Q43" s="20">
        <f t="shared" si="0"/>
        <v>54</v>
      </c>
      <c r="R43" s="4">
        <f t="shared" si="1"/>
        <v>59.440893203643384</v>
      </c>
      <c r="S43" s="16">
        <f t="shared" si="2"/>
        <v>-6.2132652218336011</v>
      </c>
      <c r="T43" s="16">
        <f t="shared" si="3"/>
        <v>-70.198603104603862</v>
      </c>
      <c r="V43" s="16">
        <f t="shared" si="12"/>
        <v>5.3591874678884706</v>
      </c>
      <c r="W43" s="21">
        <f t="shared" si="4"/>
        <v>13.358401106406843</v>
      </c>
      <c r="X43" s="22">
        <f t="shared" si="5"/>
        <v>-17.689381871378647</v>
      </c>
      <c r="Y43" s="16">
        <f t="shared" si="6"/>
        <v>3.5727916452589805</v>
      </c>
      <c r="Z43" s="16">
        <f t="shared" si="7"/>
        <v>-13.897181467485561</v>
      </c>
      <c r="AA43" s="16">
        <f t="shared" si="8"/>
        <v>-41.289803621332489</v>
      </c>
    </row>
    <row r="44" spans="2:27">
      <c r="B44" s="3">
        <v>29</v>
      </c>
      <c r="C44" s="23">
        <f t="shared" si="9"/>
        <v>6.0737457969402664</v>
      </c>
      <c r="D44" s="16">
        <f t="shared" si="10"/>
        <v>-24.849581626277711</v>
      </c>
      <c r="E44" s="16">
        <f t="shared" si="11"/>
        <v>70.872460696293658</v>
      </c>
      <c r="F44" s="6"/>
      <c r="P44" s="3">
        <v>180</v>
      </c>
      <c r="Q44" s="20">
        <f t="shared" si="0"/>
        <v>60</v>
      </c>
      <c r="R44" s="4">
        <f t="shared" si="1"/>
        <v>59.249999999999957</v>
      </c>
      <c r="S44" s="16">
        <f t="shared" si="2"/>
        <v>-1.5902607645075946E-14</v>
      </c>
      <c r="T44" s="16">
        <f t="shared" si="3"/>
        <v>-70.333333333333286</v>
      </c>
      <c r="V44" s="16">
        <f t="shared" si="12"/>
        <v>5.5439870357466932</v>
      </c>
      <c r="W44" s="21">
        <f t="shared" si="4"/>
        <v>16.381364331724594</v>
      </c>
      <c r="X44" s="22">
        <f t="shared" si="5"/>
        <v>-14.933586767498696</v>
      </c>
      <c r="Y44" s="16">
        <f t="shared" si="6"/>
        <v>3.6959913571644623</v>
      </c>
      <c r="Z44" s="16">
        <f t="shared" si="7"/>
        <v>-17.503869415672082</v>
      </c>
      <c r="AA44" s="16">
        <f t="shared" si="8"/>
        <v>-39.353053096343004</v>
      </c>
    </row>
    <row r="45" spans="2:27">
      <c r="B45" s="3">
        <v>30</v>
      </c>
      <c r="C45" s="23">
        <f t="shared" si="9"/>
        <v>6.2831853071795853</v>
      </c>
      <c r="D45" s="16">
        <f t="shared" si="10"/>
        <v>-29.624999999999972</v>
      </c>
      <c r="E45" s="16">
        <f t="shared" si="11"/>
        <v>70.508901624783036</v>
      </c>
      <c r="F45" s="6"/>
      <c r="P45" s="3">
        <v>186</v>
      </c>
      <c r="Q45" s="20">
        <f t="shared" si="0"/>
        <v>66</v>
      </c>
      <c r="R45" s="4">
        <f t="shared" si="1"/>
        <v>59.440893203643384</v>
      </c>
      <c r="S45" s="16">
        <f t="shared" si="2"/>
        <v>6.2132652218335691</v>
      </c>
      <c r="T45" s="16">
        <f t="shared" si="3"/>
        <v>-70.198603104603876</v>
      </c>
      <c r="V45" s="16">
        <f t="shared" si="12"/>
        <v>5.7287866036049166</v>
      </c>
      <c r="W45" s="21">
        <f t="shared" si="4"/>
        <v>18.846479842006438</v>
      </c>
      <c r="X45" s="22">
        <f t="shared" si="5"/>
        <v>-11.669246277114727</v>
      </c>
      <c r="Y45" s="16">
        <f t="shared" si="6"/>
        <v>3.8191910690699444</v>
      </c>
      <c r="Z45" s="16">
        <f t="shared" si="7"/>
        <v>-20.845216545979028</v>
      </c>
      <c r="AA45" s="16">
        <f t="shared" si="8"/>
        <v>-36.987762436311876</v>
      </c>
    </row>
    <row r="46" spans="2:27">
      <c r="B46" s="3">
        <v>31</v>
      </c>
      <c r="C46" s="23">
        <f t="shared" si="9"/>
        <v>6.4926248174189052</v>
      </c>
      <c r="D46" s="16">
        <f t="shared" si="10"/>
        <v>-34.686486316110269</v>
      </c>
      <c r="E46" s="16">
        <f t="shared" si="11"/>
        <v>69.801830272086463</v>
      </c>
      <c r="F46" s="6"/>
      <c r="P46" s="3">
        <v>192</v>
      </c>
      <c r="Q46" s="20">
        <f t="shared" ref="Q46:Q74" si="13">MOD(P46,120)</f>
        <v>72</v>
      </c>
      <c r="R46" s="4">
        <f t="shared" ref="R46:R74" si="14">-$T$10*COS(RADIANS(Q46-60))+SQRT($T$11^2-$T$10^2*SIN(RADIANS(Q46-60))^2)</f>
        <v>60.01732394242336</v>
      </c>
      <c r="S46" s="16">
        <f t="shared" ref="S46:S74" si="15">$Z$10+R46*COS(0.5*$G$11/$G$12*RADIANS($N$13)+RADIANS(P46))</f>
        <v>12.478303299226379</v>
      </c>
      <c r="T46" s="16">
        <f t="shared" ref="T46:T74" si="16">$AA$10+R46*SIN(0.5*$G$11/$G$12*RADIANS($N$13)+RADIANS(P46))</f>
        <v>-69.789134750078347</v>
      </c>
      <c r="V46" s="16">
        <f t="shared" si="12"/>
        <v>5.9135861714631401</v>
      </c>
      <c r="W46" s="21">
        <f t="shared" si="4"/>
        <v>20.669801085129883</v>
      </c>
      <c r="X46" s="22">
        <f t="shared" si="5"/>
        <v>-8.0075236004818908</v>
      </c>
      <c r="Y46" s="16">
        <f t="shared" ref="Y46:Y65" si="17">B47*2*PI()/51</f>
        <v>3.9423907809754266</v>
      </c>
      <c r="Z46" s="16">
        <f t="shared" ref="Z46:Z65" si="18">+$Z$10+$G$12*COS(Y46-1/3*RADIANS($N$13))</f>
        <v>-23.870571441892686</v>
      </c>
      <c r="AA46" s="16">
        <f t="shared" ref="AA46:AA65" si="19">$AA$10-$G$12*SIN(Y46-1/3*RADIANS($N$13))</f>
        <v>-34.229787036600641</v>
      </c>
    </row>
    <row r="47" spans="2:27">
      <c r="B47" s="3">
        <v>32</v>
      </c>
      <c r="C47" s="23">
        <f t="shared" ref="C47:C78" si="20">B47*PI()/45*1/(1-$G$11/$G$12)</f>
        <v>6.702064327658225</v>
      </c>
      <c r="D47" s="16">
        <f t="shared" ref="D47:D78" si="21">($G$12-$G$11)*COS(C47)+$J$11*COS((1-$G$11/$G$12)*C47)</f>
        <v>-39.999976293891841</v>
      </c>
      <c r="E47" s="16">
        <f t="shared" ref="E47:E78" si="22">($G$12-$G$11)*SIN(C47)+$J$11*SIN((1-$G$11/$G$12)*C47)</f>
        <v>68.665206650237394</v>
      </c>
      <c r="F47" s="6"/>
      <c r="P47" s="3">
        <v>198</v>
      </c>
      <c r="Q47" s="20">
        <f t="shared" si="13"/>
        <v>78</v>
      </c>
      <c r="R47" s="4">
        <f t="shared" si="14"/>
        <v>60.990574300386839</v>
      </c>
      <c r="S47" s="16">
        <f t="shared" si="15"/>
        <v>18.847123955507438</v>
      </c>
      <c r="T47" s="16">
        <f t="shared" si="16"/>
        <v>-69.088816454299973</v>
      </c>
      <c r="V47" s="16">
        <f t="shared" si="12"/>
        <v>6.0983857393213636</v>
      </c>
      <c r="W47" s="21">
        <f t="shared" si="4"/>
        <v>21.789237042993154</v>
      </c>
      <c r="X47" s="22">
        <f t="shared" si="5"/>
        <v>-4.0731143116006363</v>
      </c>
      <c r="Y47" s="16">
        <f t="shared" si="17"/>
        <v>4.0655904928809088</v>
      </c>
      <c r="Z47" s="16">
        <f t="shared" si="18"/>
        <v>-26.534072807067957</v>
      </c>
      <c r="AA47" s="16">
        <f t="shared" si="19"/>
        <v>-31.120934992943603</v>
      </c>
    </row>
    <row r="48" spans="2:27">
      <c r="B48" s="3">
        <v>33</v>
      </c>
      <c r="C48" s="23">
        <f t="shared" si="20"/>
        <v>6.9115038378975449</v>
      </c>
      <c r="D48" s="16">
        <f t="shared" si="21"/>
        <v>-45.511778513394702</v>
      </c>
      <c r="E48" s="16">
        <f t="shared" si="22"/>
        <v>67.018994420526084</v>
      </c>
      <c r="F48" s="6"/>
      <c r="N48" s="24"/>
      <c r="O48" s="24"/>
      <c r="P48" s="3">
        <v>204</v>
      </c>
      <c r="Q48" s="20">
        <f t="shared" si="13"/>
        <v>84</v>
      </c>
      <c r="R48" s="4">
        <f t="shared" si="14"/>
        <v>62.37952435635809</v>
      </c>
      <c r="S48" s="16">
        <f t="shared" si="15"/>
        <v>25.372038333370224</v>
      </c>
      <c r="T48" s="16">
        <f t="shared" si="16"/>
        <v>-68.069864458990253</v>
      </c>
      <c r="V48" s="16">
        <f t="shared" si="12"/>
        <v>6.2831853071795862</v>
      </c>
      <c r="W48" s="21">
        <f t="shared" si="4"/>
        <v>22.166666666666664</v>
      </c>
      <c r="X48" s="22">
        <f t="shared" si="5"/>
        <v>-5.4314914834282151E-15</v>
      </c>
      <c r="Y48" s="16">
        <f t="shared" si="17"/>
        <v>4.1887902047863914</v>
      </c>
      <c r="Z48" s="16">
        <f t="shared" si="18"/>
        <v>-28.795344675832588</v>
      </c>
      <c r="AA48" s="16">
        <f t="shared" si="19"/>
        <v>-27.708333333333314</v>
      </c>
    </row>
    <row r="49" spans="2:27">
      <c r="B49" s="3">
        <v>34</v>
      </c>
      <c r="C49" s="23">
        <f t="shared" si="20"/>
        <v>7.1209433481368647</v>
      </c>
      <c r="D49" s="16">
        <f t="shared" si="21"/>
        <v>-51.150051190427831</v>
      </c>
      <c r="E49" s="16">
        <f t="shared" si="22"/>
        <v>64.793290810577801</v>
      </c>
      <c r="F49" s="6"/>
      <c r="N49" s="24"/>
      <c r="O49" s="24"/>
      <c r="P49" s="3">
        <v>210</v>
      </c>
      <c r="Q49" s="20">
        <f t="shared" si="13"/>
        <v>90</v>
      </c>
      <c r="R49" s="4">
        <f t="shared" si="14"/>
        <v>64.210697150174127</v>
      </c>
      <c r="S49" s="16">
        <f t="shared" si="15"/>
        <v>32.105348575087113</v>
      </c>
      <c r="T49" s="16">
        <f t="shared" si="16"/>
        <v>-66.691428260093161</v>
      </c>
      <c r="V49" s="25"/>
      <c r="W49" s="25"/>
      <c r="X49" s="25"/>
      <c r="Y49" s="16">
        <f t="shared" si="17"/>
        <v>4.3119899166918731</v>
      </c>
      <c r="Z49" s="16">
        <f t="shared" si="18"/>
        <v>-30.620108471669703</v>
      </c>
      <c r="AA49" s="16">
        <f t="shared" si="19"/>
        <v>-24.043713620314911</v>
      </c>
    </row>
    <row r="50" spans="2:27">
      <c r="B50" s="3">
        <v>35</v>
      </c>
      <c r="C50" s="23">
        <f t="shared" si="20"/>
        <v>7.3303828583761828</v>
      </c>
      <c r="D50" s="16">
        <f t="shared" si="21"/>
        <v>-56.827118410603433</v>
      </c>
      <c r="E50" s="16">
        <f t="shared" si="22"/>
        <v>61.932072780589941</v>
      </c>
      <c r="P50" s="3">
        <v>216</v>
      </c>
      <c r="Q50" s="20">
        <f t="shared" si="13"/>
        <v>96</v>
      </c>
      <c r="R50" s="4">
        <f t="shared" si="14"/>
        <v>66.518170662529826</v>
      </c>
      <c r="S50" s="16">
        <f t="shared" si="15"/>
        <v>39.098399724908866</v>
      </c>
      <c r="T50" s="16">
        <f t="shared" si="16"/>
        <v>-64.897663834053034</v>
      </c>
      <c r="V50" s="26"/>
      <c r="W50" s="25"/>
      <c r="X50" s="25"/>
      <c r="Y50" s="16">
        <f t="shared" si="17"/>
        <v>4.4351896285973549</v>
      </c>
      <c r="Z50" s="16">
        <f t="shared" si="18"/>
        <v>-31.980702635496222</v>
      </c>
      <c r="AA50" s="16">
        <f t="shared" si="19"/>
        <v>-20.18262775323009</v>
      </c>
    </row>
    <row r="51" spans="2:27">
      <c r="B51" s="3">
        <v>36</v>
      </c>
      <c r="C51" s="23">
        <f t="shared" si="20"/>
        <v>7.5398223686155026</v>
      </c>
      <c r="D51" s="16">
        <f t="shared" si="21"/>
        <v>-62.442528604371276</v>
      </c>
      <c r="E51" s="16">
        <f t="shared" si="22"/>
        <v>58.396392346416803</v>
      </c>
      <c r="P51" s="3">
        <v>222</v>
      </c>
      <c r="Q51" s="20">
        <f t="shared" si="13"/>
        <v>102</v>
      </c>
      <c r="R51" s="4">
        <f t="shared" si="14"/>
        <v>69.343182356876156</v>
      </c>
      <c r="S51" s="16">
        <f t="shared" si="15"/>
        <v>46.399645657309435</v>
      </c>
      <c r="T51" s="16">
        <f t="shared" si="16"/>
        <v>-62.615360483981185</v>
      </c>
      <c r="V51" s="26"/>
      <c r="W51" s="26"/>
      <c r="X51" s="26"/>
      <c r="Y51" s="16">
        <f t="shared" si="17"/>
        <v>4.5583893405028375</v>
      </c>
      <c r="Z51" s="16">
        <f t="shared" si="18"/>
        <v>-32.856501946701869</v>
      </c>
      <c r="AA51" s="16">
        <f t="shared" si="19"/>
        <v>-16.183605858049606</v>
      </c>
    </row>
    <row r="52" spans="2:27">
      <c r="B52" s="3">
        <v>37</v>
      </c>
      <c r="C52" s="23">
        <f t="shared" si="20"/>
        <v>7.7492618788548224</v>
      </c>
      <c r="D52" s="16">
        <f t="shared" si="21"/>
        <v>-67.886725360852495</v>
      </c>
      <c r="E52" s="16">
        <f t="shared" si="22"/>
        <v>54.166877769985128</v>
      </c>
      <c r="P52" s="3">
        <v>228</v>
      </c>
      <c r="Q52" s="20">
        <f t="shared" si="13"/>
        <v>108</v>
      </c>
      <c r="R52" s="4">
        <f t="shared" si="14"/>
        <v>72.733176572603156</v>
      </c>
      <c r="S52" s="16">
        <f t="shared" si="15"/>
        <v>54.05128381046363</v>
      </c>
      <c r="T52" s="16">
        <f t="shared" si="16"/>
        <v>-59.751327875765242</v>
      </c>
      <c r="V52" s="26"/>
      <c r="W52" s="26"/>
      <c r="X52" s="26"/>
      <c r="Y52" s="16">
        <f t="shared" si="17"/>
        <v>4.6815890524083192</v>
      </c>
      <c r="Z52" s="16">
        <f t="shared" si="18"/>
        <v>-33.23423018046941</v>
      </c>
      <c r="AA52" s="16">
        <f t="shared" si="19"/>
        <v>-12.107269030325993</v>
      </c>
    </row>
    <row r="53" spans="2:27">
      <c r="B53" s="3">
        <v>38</v>
      </c>
      <c r="C53" s="23">
        <f t="shared" si="20"/>
        <v>7.9587013890941414</v>
      </c>
      <c r="D53" s="16">
        <f t="shared" si="21"/>
        <v>-73.045173653147415</v>
      </c>
      <c r="E53" s="16">
        <f t="shared" si="22"/>
        <v>49.245427410482996</v>
      </c>
      <c r="P53" s="3">
        <v>234</v>
      </c>
      <c r="Q53" s="20">
        <f t="shared" si="13"/>
        <v>114</v>
      </c>
      <c r="R53" s="4">
        <f t="shared" si="14"/>
        <v>76.739970095110181</v>
      </c>
      <c r="S53" s="16">
        <f t="shared" si="15"/>
        <v>62.08393995476937</v>
      </c>
      <c r="T53" s="16">
        <f t="shared" si="16"/>
        <v>-56.18995601660454</v>
      </c>
      <c r="V53" s="26"/>
      <c r="W53" s="26"/>
      <c r="X53" s="26"/>
      <c r="Y53" s="16">
        <f t="shared" si="17"/>
        <v>4.804788764313801</v>
      </c>
      <c r="Z53" s="16">
        <f t="shared" si="18"/>
        <v>-33.108161361809891</v>
      </c>
      <c r="AA53" s="16">
        <f t="shared" si="19"/>
        <v>-8.0154103811785493</v>
      </c>
    </row>
    <row r="54" spans="2:27">
      <c r="B54" s="3">
        <v>39</v>
      </c>
      <c r="C54" s="23">
        <f t="shared" si="20"/>
        <v>8.1681408993334603</v>
      </c>
      <c r="D54" s="16">
        <f t="shared" si="21"/>
        <v>-77.802764364057381</v>
      </c>
      <c r="E54" s="16">
        <f t="shared" si="22"/>
        <v>43.656018079359377</v>
      </c>
      <c r="P54" s="3">
        <v>240</v>
      </c>
      <c r="Q54" s="20">
        <f t="shared" si="13"/>
        <v>0</v>
      </c>
      <c r="R54" s="4">
        <f t="shared" si="14"/>
        <v>81.416666666666615</v>
      </c>
      <c r="S54" s="16">
        <f t="shared" si="15"/>
        <v>70.508901624783022</v>
      </c>
      <c r="T54" s="16">
        <f t="shared" si="16"/>
        <v>-51.791666666666636</v>
      </c>
      <c r="V54" s="26"/>
      <c r="W54" s="26"/>
      <c r="X54" s="26"/>
      <c r="Y54" s="16">
        <f t="shared" si="17"/>
        <v>4.9279884762192836</v>
      </c>
      <c r="Z54" s="16">
        <f t="shared" si="18"/>
        <v>-32.480206565506712</v>
      </c>
      <c r="AA54" s="16">
        <f t="shared" si="19"/>
        <v>-3.9700583167172834</v>
      </c>
    </row>
    <row r="55" spans="2:27">
      <c r="B55" s="3">
        <v>40</v>
      </c>
      <c r="C55" s="23">
        <f t="shared" si="20"/>
        <v>8.3775804095727811</v>
      </c>
      <c r="D55" s="16">
        <f t="shared" si="21"/>
        <v>-82.04830754231935</v>
      </c>
      <c r="E55" s="16">
        <f t="shared" si="22"/>
        <v>37.444588227709076</v>
      </c>
      <c r="P55" s="3">
        <v>246</v>
      </c>
      <c r="Q55" s="20">
        <f t="shared" si="13"/>
        <v>6</v>
      </c>
      <c r="R55" s="4">
        <f t="shared" si="14"/>
        <v>76.739970095110181</v>
      </c>
      <c r="S55" s="16">
        <f t="shared" si="15"/>
        <v>70.105451100016978</v>
      </c>
      <c r="T55" s="16">
        <f t="shared" si="16"/>
        <v>-42.296291159555693</v>
      </c>
      <c r="V55" s="26"/>
      <c r="W55" s="26"/>
      <c r="X55" s="26"/>
      <c r="Y55" s="16">
        <f t="shared" si="17"/>
        <v>5.0511881881247653</v>
      </c>
      <c r="Z55" s="16">
        <f t="shared" si="18"/>
        <v>-31.359884946169963</v>
      </c>
      <c r="AA55" s="16">
        <f t="shared" si="19"/>
        <v>-3.2536250634651154E-2</v>
      </c>
    </row>
    <row r="56" spans="2:27">
      <c r="B56" s="3">
        <v>41</v>
      </c>
      <c r="C56" s="23">
        <f t="shared" si="20"/>
        <v>8.5870199198120982</v>
      </c>
      <c r="D56" s="16">
        <f t="shared" si="21"/>
        <v>-85.678920631455412</v>
      </c>
      <c r="E56" s="16">
        <f t="shared" si="22"/>
        <v>30.677996535141901</v>
      </c>
      <c r="P56" s="3">
        <v>252</v>
      </c>
      <c r="Q56" s="20">
        <f t="shared" si="13"/>
        <v>12</v>
      </c>
      <c r="R56" s="4">
        <f t="shared" si="14"/>
        <v>72.733176572603156</v>
      </c>
      <c r="S56" s="16">
        <f t="shared" si="15"/>
        <v>69.173361530220234</v>
      </c>
      <c r="T56" s="16">
        <f t="shared" si="16"/>
        <v>-33.559120949141537</v>
      </c>
      <c r="V56" s="26"/>
      <c r="W56" s="26"/>
      <c r="X56" s="26"/>
      <c r="Y56" s="16">
        <f t="shared" si="17"/>
        <v>5.174387900030248</v>
      </c>
      <c r="Z56" s="16">
        <f t="shared" si="18"/>
        <v>-29.764179437555804</v>
      </c>
      <c r="AA56" s="16">
        <f t="shared" si="19"/>
        <v>3.737466996236579</v>
      </c>
    </row>
    <row r="57" spans="2:27">
      <c r="B57" s="3">
        <v>42</v>
      </c>
      <c r="C57" s="23">
        <f t="shared" si="20"/>
        <v>8.7964594300514207</v>
      </c>
      <c r="D57" s="16">
        <f t="shared" si="21"/>
        <v>-88.604122180733015</v>
      </c>
      <c r="E57" s="16">
        <f t="shared" si="22"/>
        <v>23.442096706987485</v>
      </c>
      <c r="P57" s="3">
        <v>258</v>
      </c>
      <c r="Q57" s="20">
        <f t="shared" si="13"/>
        <v>18</v>
      </c>
      <c r="R57" s="4">
        <f t="shared" si="14"/>
        <v>69.343182356876156</v>
      </c>
      <c r="S57" s="16">
        <f t="shared" si="15"/>
        <v>67.82786744962516</v>
      </c>
      <c r="T57" s="16">
        <f t="shared" si="16"/>
        <v>-25.500591623835788</v>
      </c>
      <c r="V57" s="26"/>
      <c r="W57" s="26"/>
      <c r="X57" s="26"/>
      <c r="Y57" s="16">
        <f t="shared" si="17"/>
        <v>5.2975876119357297</v>
      </c>
      <c r="Z57" s="16">
        <f t="shared" si="18"/>
        <v>-27.717279308602208</v>
      </c>
      <c r="AA57" s="16">
        <f t="shared" si="19"/>
        <v>7.2828020176034904</v>
      </c>
    </row>
    <row r="58" spans="2:27">
      <c r="B58" s="3">
        <v>43</v>
      </c>
      <c r="C58" s="23">
        <f t="shared" si="20"/>
        <v>9.0058989402907379</v>
      </c>
      <c r="D58" s="16">
        <f t="shared" si="21"/>
        <v>-90.749454085581647</v>
      </c>
      <c r="E58" s="16">
        <f t="shared" si="22"/>
        <v>15.839007763922202</v>
      </c>
      <c r="P58" s="3">
        <v>264</v>
      </c>
      <c r="Q58" s="20">
        <f t="shared" si="13"/>
        <v>24</v>
      </c>
      <c r="R58" s="4">
        <f t="shared" si="14"/>
        <v>66.518170662529826</v>
      </c>
      <c r="S58" s="16">
        <f t="shared" si="15"/>
        <v>66.153777163729444</v>
      </c>
      <c r="T58" s="16">
        <f t="shared" si="16"/>
        <v>-18.036375492063161</v>
      </c>
      <c r="V58" s="26"/>
      <c r="W58" s="26"/>
      <c r="X58" s="26"/>
      <c r="Y58" s="16">
        <f t="shared" si="17"/>
        <v>5.4207873238412114</v>
      </c>
      <c r="Z58" s="16">
        <f t="shared" si="18"/>
        <v>-25.250213478769005</v>
      </c>
      <c r="AA58" s="16">
        <f t="shared" si="19"/>
        <v>10.549725148457714</v>
      </c>
    </row>
    <row r="59" spans="2:27">
      <c r="B59" s="3">
        <v>44</v>
      </c>
      <c r="C59" s="23">
        <f t="shared" si="20"/>
        <v>9.2153384505300586</v>
      </c>
      <c r="D59" s="16">
        <f t="shared" si="21"/>
        <v>-92.059475666787023</v>
      </c>
      <c r="E59" s="16">
        <f t="shared" si="22"/>
        <v>7.9836941438977354</v>
      </c>
      <c r="P59" s="3">
        <v>270</v>
      </c>
      <c r="Q59" s="20">
        <f t="shared" si="13"/>
        <v>30</v>
      </c>
      <c r="R59" s="4">
        <f t="shared" si="14"/>
        <v>64.210697150174127</v>
      </c>
      <c r="S59" s="16">
        <f t="shared" si="15"/>
        <v>64.210697150174141</v>
      </c>
      <c r="T59" s="16">
        <f t="shared" si="16"/>
        <v>-11.083333333333368</v>
      </c>
      <c r="V59" s="26"/>
      <c r="W59" s="26"/>
      <c r="X59" s="26"/>
      <c r="Y59" s="16">
        <f t="shared" si="17"/>
        <v>5.543987035746694</v>
      </c>
      <c r="Z59" s="16">
        <f t="shared" si="18"/>
        <v>-22.400380151248005</v>
      </c>
      <c r="AA59" s="16">
        <f t="shared" si="19"/>
        <v>13.488713164253589</v>
      </c>
    </row>
    <row r="60" spans="2:27">
      <c r="B60" s="3">
        <v>45</v>
      </c>
      <c r="C60" s="23">
        <f t="shared" si="20"/>
        <v>9.4247779607693776</v>
      </c>
      <c r="D60" s="16">
        <f t="shared" si="21"/>
        <v>-92.5</v>
      </c>
      <c r="E60" s="16">
        <f t="shared" si="22"/>
        <v>6.9892587088264208E-14</v>
      </c>
      <c r="P60" s="3">
        <v>276</v>
      </c>
      <c r="Q60" s="20">
        <f t="shared" si="13"/>
        <v>36</v>
      </c>
      <c r="R60" s="4">
        <f t="shared" si="14"/>
        <v>62.37952435635809</v>
      </c>
      <c r="S60" s="16">
        <f t="shared" si="15"/>
        <v>62.037802795056621</v>
      </c>
      <c r="T60" s="16">
        <f t="shared" si="16"/>
        <v>-4.5628975129960576</v>
      </c>
      <c r="V60" s="26"/>
      <c r="W60" s="26"/>
      <c r="X60" s="26"/>
      <c r="Y60" s="16">
        <f t="shared" si="17"/>
        <v>5.6671867476521758</v>
      </c>
      <c r="Z60" s="16">
        <f t="shared" si="18"/>
        <v>-19.210979894324339</v>
      </c>
      <c r="AA60" s="16">
        <f t="shared" si="19"/>
        <v>16.055214002511036</v>
      </c>
    </row>
    <row r="61" spans="2:27">
      <c r="B61" s="3">
        <v>46</v>
      </c>
      <c r="C61" s="23">
        <f t="shared" si="20"/>
        <v>9.6342174710086965</v>
      </c>
      <c r="D61" s="16">
        <f t="shared" si="21"/>
        <v>-92.059475666787051</v>
      </c>
      <c r="E61" s="16">
        <f t="shared" si="22"/>
        <v>-7.9836941438976332</v>
      </c>
      <c r="P61" s="3">
        <v>282</v>
      </c>
      <c r="Q61" s="20">
        <f t="shared" si="13"/>
        <v>42</v>
      </c>
      <c r="R61" s="4">
        <f t="shared" si="14"/>
        <v>60.990574300386839</v>
      </c>
      <c r="S61" s="16">
        <f t="shared" si="15"/>
        <v>59.657783919300293</v>
      </c>
      <c r="T61" s="16">
        <f t="shared" si="16"/>
        <v>1.5973200934063119</v>
      </c>
      <c r="V61" s="26"/>
      <c r="W61" s="26"/>
      <c r="X61" s="26"/>
      <c r="Y61" s="16">
        <f t="shared" si="17"/>
        <v>5.7903864595576584</v>
      </c>
      <c r="Z61" s="16">
        <f t="shared" si="18"/>
        <v>-15.730360764797309</v>
      </c>
      <c r="AA61" s="16">
        <f t="shared" si="19"/>
        <v>18.210322126669009</v>
      </c>
    </row>
    <row r="62" spans="2:27">
      <c r="B62" s="3">
        <v>47</v>
      </c>
      <c r="C62" s="23">
        <f t="shared" si="20"/>
        <v>9.8436569812480172</v>
      </c>
      <c r="D62" s="16">
        <f t="shared" si="21"/>
        <v>-90.749454085581675</v>
      </c>
      <c r="E62" s="16">
        <f t="shared" si="22"/>
        <v>-15.839007763922069</v>
      </c>
      <c r="P62" s="3">
        <v>288</v>
      </c>
      <c r="Q62" s="20">
        <f t="shared" si="13"/>
        <v>48</v>
      </c>
      <c r="R62" s="4">
        <f t="shared" si="14"/>
        <v>60.01732394242336</v>
      </c>
      <c r="S62" s="16">
        <f t="shared" si="15"/>
        <v>57.07986702603889</v>
      </c>
      <c r="T62" s="16">
        <f t="shared" si="16"/>
        <v>7.4630397217818718</v>
      </c>
      <c r="V62" s="26"/>
      <c r="W62" s="26"/>
      <c r="X62" s="26"/>
      <c r="Y62" s="16">
        <f t="shared" si="17"/>
        <v>5.9135861714631401</v>
      </c>
      <c r="Z62" s="16">
        <f t="shared" si="18"/>
        <v>-12.011285400722819</v>
      </c>
      <c r="AA62" s="16">
        <f t="shared" si="19"/>
        <v>19.9213682943615</v>
      </c>
    </row>
    <row r="63" spans="2:27">
      <c r="B63" s="3">
        <v>48</v>
      </c>
      <c r="C63" s="23">
        <f t="shared" si="20"/>
        <v>10.053096491487336</v>
      </c>
      <c r="D63" s="16">
        <f t="shared" si="21"/>
        <v>-88.604122180733029</v>
      </c>
      <c r="E63" s="16">
        <f t="shared" si="22"/>
        <v>-23.442096706987442</v>
      </c>
      <c r="P63" s="3">
        <v>294</v>
      </c>
      <c r="Q63" s="20">
        <f t="shared" si="13"/>
        <v>54</v>
      </c>
      <c r="R63" s="4">
        <f t="shared" si="14"/>
        <v>59.440893203643384</v>
      </c>
      <c r="S63" s="16">
        <f t="shared" si="15"/>
        <v>54.301957984407409</v>
      </c>
      <c r="T63" s="16">
        <f t="shared" si="16"/>
        <v>13.093456029743628</v>
      </c>
      <c r="V63" s="26"/>
      <c r="W63" s="26"/>
      <c r="X63" s="26"/>
      <c r="Y63" s="16">
        <f t="shared" si="17"/>
        <v>6.0367858833686219</v>
      </c>
      <c r="Z63" s="16">
        <f t="shared" si="18"/>
        <v>-8.1101311936035341</v>
      </c>
      <c r="AA63" s="16">
        <f t="shared" si="19"/>
        <v>21.162414789830727</v>
      </c>
    </row>
    <row r="64" spans="2:27">
      <c r="B64" s="3">
        <v>49</v>
      </c>
      <c r="C64" s="23">
        <f t="shared" si="20"/>
        <v>10.262536001726657</v>
      </c>
      <c r="D64" s="16">
        <f t="shared" si="21"/>
        <v>-85.678920631455469</v>
      </c>
      <c r="E64" s="16">
        <f t="shared" si="22"/>
        <v>-30.677996535141816</v>
      </c>
      <c r="P64" s="3">
        <v>300</v>
      </c>
      <c r="Q64" s="20">
        <f t="shared" si="13"/>
        <v>60</v>
      </c>
      <c r="R64" s="4">
        <f t="shared" si="14"/>
        <v>59.249999999999957</v>
      </c>
      <c r="S64" s="16">
        <f t="shared" si="15"/>
        <v>51.312005174227991</v>
      </c>
      <c r="T64" s="16">
        <f t="shared" si="16"/>
        <v>18.541666666666586</v>
      </c>
      <c r="V64" s="26"/>
      <c r="W64" s="26"/>
      <c r="X64" s="26"/>
      <c r="Y64" s="16">
        <f t="shared" si="17"/>
        <v>6.1599855952741045</v>
      </c>
      <c r="Z64" s="16">
        <f t="shared" si="18"/>
        <v>-4.0860356646017211</v>
      </c>
      <c r="AA64" s="16">
        <f t="shared" si="19"/>
        <v>21.914648613258528</v>
      </c>
    </row>
    <row r="65" spans="2:27">
      <c r="B65" s="3">
        <v>50</v>
      </c>
      <c r="C65" s="23">
        <f t="shared" si="20"/>
        <v>10.471975511965976</v>
      </c>
      <c r="D65" s="16">
        <f t="shared" si="21"/>
        <v>-82.048307542319392</v>
      </c>
      <c r="E65" s="16">
        <f t="shared" si="22"/>
        <v>-37.44458822770904</v>
      </c>
      <c r="P65" s="3">
        <v>306</v>
      </c>
      <c r="Q65" s="20">
        <f t="shared" si="13"/>
        <v>66</v>
      </c>
      <c r="R65" s="4">
        <f t="shared" si="14"/>
        <v>59.440893203643384</v>
      </c>
      <c r="S65" s="16">
        <f t="shared" si="15"/>
        <v>48.088692762573835</v>
      </c>
      <c r="T65" s="16">
        <f t="shared" si="16"/>
        <v>23.855147074860113</v>
      </c>
      <c r="V65" s="26"/>
      <c r="W65" s="26"/>
      <c r="X65" s="26"/>
      <c r="Y65" s="16">
        <f t="shared" si="17"/>
        <v>6.2831853071795862</v>
      </c>
      <c r="Z65" s="16">
        <f t="shared" si="18"/>
        <v>1.1540717744877122E-14</v>
      </c>
      <c r="AA65" s="16">
        <f t="shared" si="19"/>
        <v>22.166666666666664</v>
      </c>
    </row>
    <row r="66" spans="2:27">
      <c r="B66" s="3">
        <v>51</v>
      </c>
      <c r="C66" s="23">
        <f t="shared" si="20"/>
        <v>10.681415022205295</v>
      </c>
      <c r="D66" s="16">
        <f t="shared" si="21"/>
        <v>-77.802764364057467</v>
      </c>
      <c r="E66" s="16">
        <f t="shared" si="22"/>
        <v>-43.656018079359313</v>
      </c>
      <c r="P66" s="3">
        <v>312</v>
      </c>
      <c r="Q66" s="20">
        <f t="shared" si="13"/>
        <v>72</v>
      </c>
      <c r="R66" s="4">
        <f t="shared" si="14"/>
        <v>60.01732394242336</v>
      </c>
      <c r="S66" s="16">
        <f t="shared" si="15"/>
        <v>44.601563726812444</v>
      </c>
      <c r="T66" s="16">
        <f t="shared" si="16"/>
        <v>29.076095028296429</v>
      </c>
    </row>
    <row r="67" spans="2:27">
      <c r="B67" s="3">
        <v>52</v>
      </c>
      <c r="C67" s="23">
        <f t="shared" si="20"/>
        <v>10.890854532444616</v>
      </c>
      <c r="D67" s="16">
        <f t="shared" si="21"/>
        <v>-73.045173653147458</v>
      </c>
      <c r="E67" s="16">
        <f t="shared" si="22"/>
        <v>-49.245427410482975</v>
      </c>
      <c r="P67" s="3">
        <v>318</v>
      </c>
      <c r="Q67" s="20">
        <f t="shared" si="13"/>
        <v>78</v>
      </c>
      <c r="R67" s="4">
        <f t="shared" si="14"/>
        <v>60.990574300386839</v>
      </c>
      <c r="S67" s="16">
        <f t="shared" si="15"/>
        <v>40.810659963792816</v>
      </c>
      <c r="T67" s="16">
        <f t="shared" si="16"/>
        <v>34.241496360893713</v>
      </c>
    </row>
    <row r="68" spans="2:27">
      <c r="B68" s="3">
        <v>53</v>
      </c>
      <c r="C68" s="23">
        <f t="shared" si="20"/>
        <v>11.100294042683934</v>
      </c>
      <c r="D68" s="16">
        <f t="shared" si="21"/>
        <v>-67.886725360852537</v>
      </c>
      <c r="E68" s="16">
        <f t="shared" si="22"/>
        <v>-54.166877769985113</v>
      </c>
      <c r="P68" s="3">
        <v>324</v>
      </c>
      <c r="Q68" s="20">
        <f t="shared" si="13"/>
        <v>84</v>
      </c>
      <c r="R68" s="4">
        <f t="shared" si="14"/>
        <v>62.37952435635809</v>
      </c>
      <c r="S68" s="16">
        <f t="shared" si="15"/>
        <v>36.66576446168645</v>
      </c>
      <c r="T68" s="16">
        <f t="shared" si="16"/>
        <v>39.382761971986291</v>
      </c>
    </row>
    <row r="69" spans="2:27">
      <c r="B69" s="3">
        <v>54</v>
      </c>
      <c r="C69" s="23">
        <f t="shared" si="20"/>
        <v>11.309733552923253</v>
      </c>
      <c r="D69" s="16">
        <f t="shared" si="21"/>
        <v>-62.442528604371326</v>
      </c>
      <c r="E69" s="16">
        <f t="shared" si="22"/>
        <v>-58.396392346416803</v>
      </c>
      <c r="P69" s="3">
        <v>330</v>
      </c>
      <c r="Q69" s="20">
        <f t="shared" si="13"/>
        <v>90</v>
      </c>
      <c r="R69" s="4">
        <f t="shared" si="14"/>
        <v>64.210697150174127</v>
      </c>
      <c r="S69" s="16">
        <f t="shared" si="15"/>
        <v>32.105348575087163</v>
      </c>
      <c r="T69" s="16">
        <f t="shared" si="16"/>
        <v>44.524761593426462</v>
      </c>
    </row>
    <row r="70" spans="2:27">
      <c r="B70" s="3">
        <v>55</v>
      </c>
      <c r="C70" s="23">
        <f t="shared" si="20"/>
        <v>11.519173063162574</v>
      </c>
      <c r="D70" s="16">
        <f t="shared" si="21"/>
        <v>-56.827118410603461</v>
      </c>
      <c r="E70" s="16">
        <f t="shared" si="22"/>
        <v>-61.932072780589934</v>
      </c>
      <c r="P70" s="3">
        <v>336</v>
      </c>
      <c r="Q70" s="20">
        <f t="shared" si="13"/>
        <v>96</v>
      </c>
      <c r="R70" s="4">
        <f t="shared" si="14"/>
        <v>66.518170662529826</v>
      </c>
      <c r="S70" s="16">
        <f t="shared" si="15"/>
        <v>27.055377438820639</v>
      </c>
      <c r="T70" s="16">
        <f t="shared" si="16"/>
        <v>49.684039326116071</v>
      </c>
    </row>
    <row r="71" spans="2:27">
      <c r="B71" s="3">
        <v>56</v>
      </c>
      <c r="C71" s="23">
        <f t="shared" si="20"/>
        <v>11.728612573401893</v>
      </c>
      <c r="D71" s="16">
        <f t="shared" si="21"/>
        <v>-51.150051190427831</v>
      </c>
      <c r="E71" s="16">
        <f t="shared" si="22"/>
        <v>-64.79329081057783</v>
      </c>
      <c r="P71" s="3">
        <v>342</v>
      </c>
      <c r="Q71" s="20">
        <f t="shared" si="13"/>
        <v>102</v>
      </c>
      <c r="R71" s="4">
        <f t="shared" si="14"/>
        <v>69.343182356876156</v>
      </c>
      <c r="S71" s="16">
        <f t="shared" si="15"/>
        <v>21.428221792315799</v>
      </c>
      <c r="T71" s="16">
        <f t="shared" si="16"/>
        <v>54.865952107816845</v>
      </c>
    </row>
    <row r="72" spans="2:27">
      <c r="B72" s="3">
        <v>57</v>
      </c>
      <c r="C72" s="23">
        <f t="shared" si="20"/>
        <v>11.938052083641212</v>
      </c>
      <c r="D72" s="16">
        <f t="shared" si="21"/>
        <v>-45.511778513394731</v>
      </c>
      <c r="E72" s="16">
        <f t="shared" si="22"/>
        <v>-67.018994420526084</v>
      </c>
      <c r="P72" s="3">
        <v>348</v>
      </c>
      <c r="Q72" s="20">
        <f t="shared" si="13"/>
        <v>108</v>
      </c>
      <c r="R72" s="4">
        <f t="shared" si="14"/>
        <v>72.733176572603156</v>
      </c>
      <c r="S72" s="16">
        <f t="shared" si="15"/>
        <v>15.12207771975657</v>
      </c>
      <c r="T72" s="16">
        <f t="shared" si="16"/>
        <v>60.060448824906679</v>
      </c>
    </row>
    <row r="73" spans="2:27">
      <c r="B73" s="3">
        <v>58</v>
      </c>
      <c r="C73" s="23">
        <f t="shared" si="20"/>
        <v>12.147491593880533</v>
      </c>
      <c r="D73" s="16">
        <f t="shared" si="21"/>
        <v>-39.999976293891834</v>
      </c>
      <c r="E73" s="16">
        <f t="shared" si="22"/>
        <v>-68.665206650237423</v>
      </c>
      <c r="P73" s="3">
        <v>354</v>
      </c>
      <c r="Q73" s="20">
        <f t="shared" si="13"/>
        <v>114</v>
      </c>
      <c r="R73" s="4">
        <f t="shared" si="14"/>
        <v>76.739970095110181</v>
      </c>
      <c r="S73" s="16">
        <f t="shared" si="15"/>
        <v>8.0215111452475103</v>
      </c>
      <c r="T73" s="16">
        <f t="shared" si="16"/>
        <v>65.236247176160248</v>
      </c>
    </row>
    <row r="74" spans="2:27">
      <c r="B74" s="3">
        <v>59</v>
      </c>
      <c r="C74" s="23">
        <f t="shared" si="20"/>
        <v>12.35693110411985</v>
      </c>
      <c r="D74" s="16">
        <f t="shared" si="21"/>
        <v>-34.686486316110326</v>
      </c>
      <c r="E74" s="16">
        <f t="shared" si="22"/>
        <v>-69.801830272086477</v>
      </c>
      <c r="P74" s="3">
        <v>360</v>
      </c>
      <c r="Q74" s="20">
        <f t="shared" si="13"/>
        <v>0</v>
      </c>
      <c r="R74" s="4">
        <f t="shared" si="14"/>
        <v>81.416666666666615</v>
      </c>
      <c r="S74" s="16">
        <f t="shared" si="15"/>
        <v>5.4390284955306077E-14</v>
      </c>
      <c r="T74" s="16">
        <f t="shared" si="16"/>
        <v>70.333333333333286</v>
      </c>
    </row>
    <row r="75" spans="2:27">
      <c r="B75" s="3">
        <v>60</v>
      </c>
      <c r="C75" s="23">
        <f t="shared" si="20"/>
        <v>12.566370614359171</v>
      </c>
      <c r="D75" s="16">
        <f t="shared" si="21"/>
        <v>-29.625000000000028</v>
      </c>
      <c r="E75" s="16">
        <f t="shared" si="22"/>
        <v>-70.50890162478305</v>
      </c>
    </row>
    <row r="76" spans="2:27">
      <c r="B76" s="3">
        <v>61</v>
      </c>
      <c r="C76" s="23">
        <f t="shared" si="20"/>
        <v>12.77581012459849</v>
      </c>
      <c r="D76" s="16">
        <f t="shared" si="21"/>
        <v>-24.849581626277725</v>
      </c>
      <c r="E76" s="16">
        <f t="shared" si="22"/>
        <v>-70.8724606962937</v>
      </c>
    </row>
    <row r="77" spans="2:27">
      <c r="B77" s="3">
        <v>62</v>
      </c>
      <c r="C77" s="23">
        <f t="shared" si="20"/>
        <v>12.98524963483781</v>
      </c>
      <c r="D77" s="16">
        <f t="shared" si="21"/>
        <v>-20.374091325073351</v>
      </c>
      <c r="E77" s="16">
        <f t="shared" si="22"/>
        <v>-70.980221031889158</v>
      </c>
    </row>
    <row r="78" spans="2:27">
      <c r="B78" s="3">
        <v>63</v>
      </c>
      <c r="C78" s="23">
        <f t="shared" si="20"/>
        <v>13.194689145077129</v>
      </c>
      <c r="D78" s="16">
        <f t="shared" si="21"/>
        <v>-16.192528604371294</v>
      </c>
      <c r="E78" s="16">
        <f t="shared" si="22"/>
        <v>-70.917231488788843</v>
      </c>
    </row>
    <row r="79" spans="2:27">
      <c r="B79" s="3">
        <v>64</v>
      </c>
      <c r="C79" s="23">
        <f t="shared" ref="C79:C105" si="23">B79*PI()/45*1/(1-$G$11/$G$12)</f>
        <v>13.40412865531645</v>
      </c>
      <c r="D79" s="16">
        <f t="shared" ref="D79:D105" si="24">($G$12-$G$11)*COS(C79)+$J$11*COS((1-$G$11/$G$12)*C79)</f>
        <v>-12.280276779595592</v>
      </c>
      <c r="E79" s="16">
        <f t="shared" ref="E79:E105" si="25">($G$12-$G$11)*SIN(C79)+$J$11*SIN((1-$G$11/$G$12)*C79)</f>
        <v>-70.761721898596264</v>
      </c>
    </row>
    <row r="80" spans="2:27">
      <c r="B80" s="3">
        <v>65</v>
      </c>
      <c r="C80" s="23">
        <f t="shared" si="23"/>
        <v>13.613568165555769</v>
      </c>
      <c r="D80" s="16">
        <f t="shared" si="24"/>
        <v>-8.5961891317158923</v>
      </c>
      <c r="E80" s="16">
        <f t="shared" si="25"/>
        <v>-70.5813163324664</v>
      </c>
    </row>
    <row r="81" spans="2:5">
      <c r="B81" s="3">
        <v>66</v>
      </c>
      <c r="C81" s="23">
        <f t="shared" si="23"/>
        <v>13.82300767579509</v>
      </c>
      <c r="D81" s="16">
        <f t="shared" si="24"/>
        <v>-5.0854206967191038</v>
      </c>
      <c r="E81" s="16">
        <f t="shared" si="25"/>
        <v>-70.429781258962294</v>
      </c>
    </row>
    <row r="82" spans="2:5">
      <c r="B82" s="3">
        <v>67</v>
      </c>
      <c r="C82" s="23">
        <f t="shared" si="23"/>
        <v>14.032447186034407</v>
      </c>
      <c r="D82" s="16">
        <f t="shared" si="24"/>
        <v>-1.6828768886454839</v>
      </c>
      <c r="E82" s="16">
        <f t="shared" si="25"/>
        <v>-70.344452159473008</v>
      </c>
    </row>
    <row r="83" spans="2:5">
      <c r="B83" s="3">
        <v>68</v>
      </c>
      <c r="C83" s="23">
        <f t="shared" si="23"/>
        <v>14.241886696273729</v>
      </c>
      <c r="D83" s="16">
        <f t="shared" si="24"/>
        <v>1.6828768886454855</v>
      </c>
      <c r="E83" s="16">
        <f t="shared" si="25"/>
        <v>-70.344452159473008</v>
      </c>
    </row>
    <row r="84" spans="2:5">
      <c r="B84" s="3">
        <v>69</v>
      </c>
      <c r="C84" s="23">
        <f t="shared" si="23"/>
        <v>14.451326206513047</v>
      </c>
      <c r="D84" s="16">
        <f t="shared" si="24"/>
        <v>5.0854206967191029</v>
      </c>
      <c r="E84" s="16">
        <f t="shared" si="25"/>
        <v>-70.429781258962294</v>
      </c>
    </row>
    <row r="85" spans="2:5">
      <c r="B85" s="3">
        <v>70</v>
      </c>
      <c r="C85" s="23">
        <f t="shared" si="23"/>
        <v>14.660765716752366</v>
      </c>
      <c r="D85" s="16">
        <f t="shared" si="24"/>
        <v>8.5961891317159065</v>
      </c>
      <c r="E85" s="16">
        <f t="shared" si="25"/>
        <v>-70.581316332466386</v>
      </c>
    </row>
    <row r="86" spans="2:5">
      <c r="B86" s="3">
        <v>71</v>
      </c>
      <c r="C86" s="23">
        <f t="shared" si="23"/>
        <v>14.870205226991686</v>
      </c>
      <c r="D86" s="16">
        <f t="shared" si="24"/>
        <v>12.280276779595592</v>
      </c>
      <c r="E86" s="16">
        <f t="shared" si="25"/>
        <v>-70.76172189859625</v>
      </c>
    </row>
    <row r="87" spans="2:5">
      <c r="B87" s="3">
        <v>72</v>
      </c>
      <c r="C87" s="23">
        <f t="shared" si="23"/>
        <v>15.079644737231005</v>
      </c>
      <c r="D87" s="16">
        <f t="shared" si="24"/>
        <v>16.192528604371297</v>
      </c>
      <c r="E87" s="16">
        <f t="shared" si="25"/>
        <v>-70.917231488788815</v>
      </c>
    </row>
    <row r="88" spans="2:5">
      <c r="B88" s="3">
        <v>73</v>
      </c>
      <c r="C88" s="23">
        <f t="shared" si="23"/>
        <v>15.289084247470326</v>
      </c>
      <c r="D88" s="16">
        <f t="shared" si="24"/>
        <v>20.374091325073341</v>
      </c>
      <c r="E88" s="16">
        <f t="shared" si="25"/>
        <v>-70.980221031889144</v>
      </c>
    </row>
    <row r="89" spans="2:5">
      <c r="B89" s="3">
        <v>74</v>
      </c>
      <c r="C89" s="23">
        <f t="shared" si="23"/>
        <v>15.498523757709645</v>
      </c>
      <c r="D89" s="16">
        <f t="shared" si="24"/>
        <v>24.849581626277704</v>
      </c>
      <c r="E89" s="16">
        <f t="shared" si="25"/>
        <v>-70.872460696293658</v>
      </c>
    </row>
    <row r="90" spans="2:5">
      <c r="B90" s="3">
        <v>75</v>
      </c>
      <c r="C90" s="23">
        <f t="shared" si="23"/>
        <v>15.707963267948966</v>
      </c>
      <c r="D90" s="16">
        <f t="shared" si="24"/>
        <v>29.625</v>
      </c>
      <c r="E90" s="16">
        <f t="shared" si="25"/>
        <v>-70.508901624783036</v>
      </c>
    </row>
    <row r="91" spans="2:5">
      <c r="B91" s="3">
        <v>76</v>
      </c>
      <c r="C91" s="23">
        <f t="shared" si="23"/>
        <v>15.917402778188283</v>
      </c>
      <c r="D91" s="16">
        <f t="shared" si="24"/>
        <v>34.686486316110233</v>
      </c>
      <c r="E91" s="16">
        <f t="shared" si="25"/>
        <v>-69.801830272086463</v>
      </c>
    </row>
    <row r="92" spans="2:5">
      <c r="B92" s="3">
        <v>77</v>
      </c>
      <c r="C92" s="23">
        <f t="shared" si="23"/>
        <v>16.126842288427603</v>
      </c>
      <c r="D92" s="16">
        <f t="shared" si="24"/>
        <v>39.999976293891855</v>
      </c>
      <c r="E92" s="16">
        <f t="shared" si="25"/>
        <v>-68.665206650237366</v>
      </c>
    </row>
    <row r="93" spans="2:5">
      <c r="B93" s="3">
        <v>78</v>
      </c>
      <c r="C93" s="23">
        <f t="shared" si="23"/>
        <v>16.336281798666921</v>
      </c>
      <c r="D93" s="16">
        <f t="shared" si="24"/>
        <v>45.511778513394638</v>
      </c>
      <c r="E93" s="16">
        <f t="shared" si="25"/>
        <v>-67.018994420526084</v>
      </c>
    </row>
    <row r="94" spans="2:5">
      <c r="B94" s="3">
        <v>79</v>
      </c>
      <c r="C94" s="23">
        <f t="shared" si="23"/>
        <v>16.545721308906241</v>
      </c>
      <c r="D94" s="16">
        <f t="shared" si="24"/>
        <v>51.150051190427781</v>
      </c>
      <c r="E94" s="16">
        <f t="shared" si="25"/>
        <v>-64.793290810577815</v>
      </c>
    </row>
    <row r="95" spans="2:5">
      <c r="B95" s="3">
        <v>80</v>
      </c>
      <c r="C95" s="23">
        <f t="shared" si="23"/>
        <v>16.755160819145562</v>
      </c>
      <c r="D95" s="16">
        <f t="shared" si="24"/>
        <v>56.827118410603418</v>
      </c>
      <c r="E95" s="16">
        <f t="shared" si="25"/>
        <v>-61.932072780589948</v>
      </c>
    </row>
    <row r="96" spans="2:5">
      <c r="B96" s="3">
        <v>81</v>
      </c>
      <c r="C96" s="23">
        <f t="shared" si="23"/>
        <v>16.964600329384879</v>
      </c>
      <c r="D96" s="16">
        <f t="shared" si="24"/>
        <v>62.442528604371205</v>
      </c>
      <c r="E96" s="16">
        <f t="shared" si="25"/>
        <v>-58.39639234641686</v>
      </c>
    </row>
    <row r="97" spans="2:5">
      <c r="B97" s="3">
        <v>82</v>
      </c>
      <c r="C97" s="23">
        <f t="shared" si="23"/>
        <v>17.174039839624196</v>
      </c>
      <c r="D97" s="16">
        <f t="shared" si="24"/>
        <v>67.886725360852367</v>
      </c>
      <c r="E97" s="16">
        <f t="shared" si="25"/>
        <v>-54.166877769985255</v>
      </c>
    </row>
    <row r="98" spans="2:5">
      <c r="B98" s="3">
        <v>83</v>
      </c>
      <c r="C98" s="23">
        <f t="shared" si="23"/>
        <v>17.383479349863521</v>
      </c>
      <c r="D98" s="16">
        <f t="shared" si="24"/>
        <v>73.04517365314743</v>
      </c>
      <c r="E98" s="16">
        <f t="shared" si="25"/>
        <v>-49.245427410482968</v>
      </c>
    </row>
    <row r="99" spans="2:5">
      <c r="B99" s="3">
        <v>84</v>
      </c>
      <c r="C99" s="23">
        <f t="shared" si="23"/>
        <v>17.592918860102841</v>
      </c>
      <c r="D99" s="16">
        <f t="shared" si="24"/>
        <v>77.80276436405741</v>
      </c>
      <c r="E99" s="16">
        <f t="shared" si="25"/>
        <v>-43.656018079359342</v>
      </c>
    </row>
    <row r="100" spans="2:5">
      <c r="B100" s="3">
        <v>85</v>
      </c>
      <c r="C100" s="23">
        <f t="shared" si="23"/>
        <v>17.802358370342159</v>
      </c>
      <c r="D100" s="16">
        <f t="shared" si="24"/>
        <v>82.048307542319321</v>
      </c>
      <c r="E100" s="16">
        <f t="shared" si="25"/>
        <v>-37.444588227709133</v>
      </c>
    </row>
    <row r="101" spans="2:5">
      <c r="B101" s="3">
        <v>86</v>
      </c>
      <c r="C101" s="23">
        <f t="shared" si="23"/>
        <v>18.011797880581476</v>
      </c>
      <c r="D101" s="16">
        <f t="shared" si="24"/>
        <v>85.678920631455384</v>
      </c>
      <c r="E101" s="16">
        <f t="shared" si="25"/>
        <v>-30.677996535141961</v>
      </c>
    </row>
    <row r="102" spans="2:5">
      <c r="B102" s="3">
        <v>87</v>
      </c>
      <c r="C102" s="23">
        <f t="shared" si="23"/>
        <v>18.221237390820797</v>
      </c>
      <c r="D102" s="16">
        <f t="shared" si="24"/>
        <v>88.604122180732972</v>
      </c>
      <c r="E102" s="16">
        <f t="shared" si="25"/>
        <v>-23.442096706987567</v>
      </c>
    </row>
    <row r="103" spans="2:5">
      <c r="B103" s="3">
        <v>88</v>
      </c>
      <c r="C103" s="23">
        <f t="shared" si="23"/>
        <v>18.430676901060117</v>
      </c>
      <c r="D103" s="16">
        <f t="shared" si="24"/>
        <v>90.749454085581647</v>
      </c>
      <c r="E103" s="16">
        <f t="shared" si="25"/>
        <v>-15.839007763922181</v>
      </c>
    </row>
    <row r="104" spans="2:5">
      <c r="B104" s="3">
        <v>89</v>
      </c>
      <c r="C104" s="23">
        <f t="shared" si="23"/>
        <v>18.640116411299438</v>
      </c>
      <c r="D104" s="16">
        <f t="shared" si="24"/>
        <v>92.059475666787023</v>
      </c>
      <c r="E104" s="16">
        <f t="shared" si="25"/>
        <v>-7.9836941438977487</v>
      </c>
    </row>
    <row r="105" spans="2:5">
      <c r="B105" s="3">
        <v>90</v>
      </c>
      <c r="C105" s="23">
        <f t="shared" si="23"/>
        <v>18.849555921538755</v>
      </c>
      <c r="D105" s="16">
        <f t="shared" si="24"/>
        <v>92.5</v>
      </c>
      <c r="E105" s="16">
        <f t="shared" si="25"/>
        <v>-1.3978517417652842E-13</v>
      </c>
    </row>
    <row r="106" spans="2:5">
      <c r="C106" s="27"/>
      <c r="D106" s="1"/>
      <c r="E106" s="1"/>
    </row>
    <row r="107" spans="2:5">
      <c r="C107" s="27"/>
      <c r="D107" s="1"/>
      <c r="E107" s="1"/>
    </row>
    <row r="108" spans="2:5">
      <c r="C108" s="27"/>
      <c r="D108" s="1"/>
      <c r="E108" s="1"/>
    </row>
    <row r="109" spans="2:5">
      <c r="C109" s="27"/>
      <c r="D109" s="1"/>
      <c r="E109" s="1"/>
    </row>
    <row r="110" spans="2:5">
      <c r="C110" s="27"/>
      <c r="D110" s="1"/>
      <c r="E110" s="1"/>
    </row>
    <row r="111" spans="2:5">
      <c r="C111" s="27"/>
      <c r="D111" s="1"/>
      <c r="E111" s="1"/>
    </row>
    <row r="112" spans="2:5">
      <c r="C112" s="27"/>
      <c r="D112" s="1"/>
      <c r="E112" s="1"/>
    </row>
    <row r="113" spans="3:5">
      <c r="C113" s="27"/>
      <c r="D113" s="1"/>
      <c r="E113" s="1"/>
    </row>
    <row r="114" spans="3:5">
      <c r="C114" s="27"/>
      <c r="D114" s="1"/>
      <c r="E114" s="1"/>
    </row>
    <row r="115" spans="3:5">
      <c r="C115" s="27"/>
      <c r="D115" s="1"/>
      <c r="E115" s="1"/>
    </row>
    <row r="116" spans="3:5">
      <c r="C116" s="27"/>
      <c r="D116" s="1"/>
      <c r="E116" s="1"/>
    </row>
    <row r="117" spans="3:5">
      <c r="C117" s="27"/>
      <c r="D117" s="1"/>
      <c r="E117" s="1"/>
    </row>
    <row r="118" spans="3:5">
      <c r="C118" s="27"/>
      <c r="D118" s="1"/>
      <c r="E118" s="1"/>
    </row>
    <row r="119" spans="3:5">
      <c r="C119" s="27"/>
      <c r="D119" s="1"/>
      <c r="E119" s="1"/>
    </row>
    <row r="120" spans="3:5">
      <c r="C120" s="27"/>
      <c r="D120" s="1"/>
      <c r="E120" s="1"/>
    </row>
    <row r="121" spans="3:5">
      <c r="C121" s="27"/>
      <c r="D121" s="1"/>
      <c r="E121" s="1"/>
    </row>
    <row r="122" spans="3:5">
      <c r="C122" s="27"/>
      <c r="D122" s="1"/>
      <c r="E122" s="1"/>
    </row>
    <row r="123" spans="3:5">
      <c r="C123" s="27"/>
      <c r="D123" s="1"/>
      <c r="E123" s="1"/>
    </row>
    <row r="124" spans="3:5">
      <c r="C124" s="27"/>
      <c r="D124" s="1"/>
      <c r="E124" s="1"/>
    </row>
    <row r="125" spans="3:5">
      <c r="C125" s="27"/>
      <c r="D125" s="1"/>
      <c r="E125" s="1"/>
    </row>
    <row r="126" spans="3:5">
      <c r="C126" s="27"/>
      <c r="D126" s="1"/>
      <c r="E126" s="1"/>
    </row>
    <row r="127" spans="3:5">
      <c r="C127" s="27"/>
      <c r="D127" s="1"/>
      <c r="E127" s="1"/>
    </row>
    <row r="128" spans="3:5">
      <c r="C128" s="27"/>
      <c r="D128" s="1"/>
      <c r="E128" s="1"/>
    </row>
    <row r="129" spans="3:5">
      <c r="C129" s="27"/>
      <c r="D129" s="1"/>
      <c r="E129" s="1"/>
    </row>
    <row r="130" spans="3:5">
      <c r="C130" s="27"/>
      <c r="D130" s="1"/>
      <c r="E130" s="1"/>
    </row>
    <row r="131" spans="3:5">
      <c r="C131" s="27"/>
      <c r="D131" s="1"/>
      <c r="E131" s="1"/>
    </row>
    <row r="132" spans="3:5">
      <c r="C132" s="27"/>
      <c r="D132" s="1"/>
      <c r="E132" s="1"/>
    </row>
    <row r="133" spans="3:5">
      <c r="C133" s="27"/>
      <c r="D133" s="1"/>
      <c r="E133" s="1"/>
    </row>
    <row r="134" spans="3:5">
      <c r="C134" s="27"/>
      <c r="D134" s="1"/>
      <c r="E134" s="1"/>
    </row>
    <row r="135" spans="3:5">
      <c r="C135" s="27"/>
      <c r="D135" s="1"/>
      <c r="E135" s="1"/>
    </row>
    <row r="136" spans="3:5">
      <c r="C136" s="27"/>
      <c r="D136" s="1"/>
      <c r="E136" s="1"/>
    </row>
    <row r="137" spans="3:5">
      <c r="C137" s="27"/>
      <c r="D137" s="1"/>
      <c r="E137" s="1"/>
    </row>
  </sheetData>
  <mergeCells count="7">
    <mergeCell ref="Q12:R12"/>
    <mergeCell ref="B13:E13"/>
    <mergeCell ref="V12:X12"/>
    <mergeCell ref="Y12:AA12"/>
    <mergeCell ref="S12:T12"/>
    <mergeCell ref="F8:G8"/>
    <mergeCell ref="I8:J8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controls>
    <control shapeId="5124" r:id="rId4" name="ScrollBar2"/>
    <control shapeId="5123" r:id="rId5" name="ScrollBar1"/>
    <control shapeId="5122" r:id="rId6" name="ScrollBar3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6"/>
  <dimension ref="A15:R156"/>
  <sheetViews>
    <sheetView workbookViewId="0">
      <selection activeCell="O69" sqref="O69"/>
    </sheetView>
  </sheetViews>
  <sheetFormatPr baseColWidth="10" defaultRowHeight="12.75"/>
  <cols>
    <col min="1" max="1" width="4.28515625" customWidth="1"/>
    <col min="2" max="2" width="8.5703125" customWidth="1"/>
    <col min="3" max="3" width="9.28515625" customWidth="1"/>
    <col min="4" max="5" width="9.42578125" customWidth="1"/>
    <col min="14" max="15" width="8" customWidth="1"/>
    <col min="16" max="16" width="10.42578125" customWidth="1"/>
    <col min="17" max="17" width="9.140625" customWidth="1"/>
    <col min="18" max="18" width="11" customWidth="1"/>
    <col min="19" max="19" width="8.140625" customWidth="1"/>
    <col min="20" max="25" width="7.85546875" customWidth="1"/>
  </cols>
  <sheetData>
    <row r="15" spans="6:18">
      <c r="F15" s="50" t="s">
        <v>20</v>
      </c>
      <c r="G15" s="51"/>
      <c r="J15" s="50" t="s">
        <v>21</v>
      </c>
      <c r="K15" s="51"/>
      <c r="R15" s="2"/>
    </row>
    <row r="16" spans="6:18">
      <c r="F16">
        <v>8</v>
      </c>
      <c r="J16">
        <f>360*Rau^3-738*Rau^2+515*Rau-119</f>
        <v>2.9999999999999716</v>
      </c>
      <c r="L16" s="30"/>
      <c r="R16" s="2"/>
    </row>
    <row r="17" spans="2:18">
      <c r="C17" s="35" t="s">
        <v>18</v>
      </c>
      <c r="D17" s="35"/>
      <c r="K17">
        <v>15</v>
      </c>
      <c r="R17" s="2"/>
    </row>
    <row r="18" spans="2:18" ht="15.75">
      <c r="C18" s="38" t="s">
        <v>23</v>
      </c>
      <c r="D18" s="36">
        <v>0.66666666666666663</v>
      </c>
      <c r="F18" s="7" t="s">
        <v>3</v>
      </c>
      <c r="G18" s="8">
        <f>G19*D18</f>
        <v>21.066666666666666</v>
      </c>
      <c r="H18" s="18" t="s">
        <v>22</v>
      </c>
      <c r="J18" s="31" t="s">
        <v>4</v>
      </c>
      <c r="K18" s="10">
        <f>G19/SIN(0.5*PI()*(1-2/J16))+K17</f>
        <v>78.200000000001097</v>
      </c>
    </row>
    <row r="19" spans="2:18">
      <c r="F19" s="13" t="s">
        <v>6</v>
      </c>
      <c r="G19" s="14">
        <f>30+F16/5</f>
        <v>31.6</v>
      </c>
      <c r="H19" s="32">
        <f>G19-G18</f>
        <v>10.533333333333335</v>
      </c>
    </row>
    <row r="20" spans="2:18">
      <c r="F20" s="6"/>
    </row>
    <row r="21" spans="2:18">
      <c r="B21" s="5"/>
      <c r="E21" s="6"/>
      <c r="F21" s="6"/>
    </row>
    <row r="22" spans="2:18" ht="18">
      <c r="B22" s="5"/>
      <c r="C22" s="11"/>
      <c r="D22" s="12"/>
      <c r="E22" s="6"/>
      <c r="F22" s="33" t="s">
        <v>11</v>
      </c>
    </row>
    <row r="23" spans="2:18">
      <c r="F23" s="6"/>
      <c r="K23">
        <v>1350</v>
      </c>
    </row>
    <row r="24" spans="2:18">
      <c r="F24" s="6"/>
    </row>
    <row r="25" spans="2:18">
      <c r="F25" s="6"/>
    </row>
    <row r="26" spans="2:18">
      <c r="F26" s="6"/>
    </row>
    <row r="27" spans="2:18" ht="14.25">
      <c r="F27" s="6"/>
      <c r="M27" s="15" t="s">
        <v>24</v>
      </c>
    </row>
    <row r="28" spans="2:18">
      <c r="F28" s="6"/>
    </row>
    <row r="29" spans="2:18">
      <c r="F29" s="6"/>
    </row>
    <row r="30" spans="2:18">
      <c r="F30" s="6"/>
    </row>
    <row r="31" spans="2:18">
      <c r="F31" s="6"/>
    </row>
    <row r="32" spans="2:18">
      <c r="F32" s="6"/>
    </row>
    <row r="33" spans="6:6">
      <c r="F33" s="6"/>
    </row>
    <row r="34" spans="6:6">
      <c r="F34" s="6"/>
    </row>
    <row r="35" spans="6:6">
      <c r="F35" s="6"/>
    </row>
    <row r="36" spans="6:6">
      <c r="F36" s="6"/>
    </row>
    <row r="37" spans="6:6">
      <c r="F37" s="6"/>
    </row>
    <row r="38" spans="6:6">
      <c r="F38" s="6"/>
    </row>
    <row r="39" spans="6:6">
      <c r="F39" s="6"/>
    </row>
    <row r="40" spans="6:6">
      <c r="F40" s="6"/>
    </row>
    <row r="41" spans="6:6">
      <c r="F41" s="6"/>
    </row>
    <row r="42" spans="6:6">
      <c r="F42" s="6"/>
    </row>
    <row r="43" spans="6:6">
      <c r="F43" s="6"/>
    </row>
    <row r="44" spans="6:6">
      <c r="F44" s="6"/>
    </row>
    <row r="45" spans="6:6">
      <c r="F45" s="6"/>
    </row>
    <row r="46" spans="6:6">
      <c r="F46" s="6"/>
    </row>
    <row r="47" spans="6:6">
      <c r="F47" s="6"/>
    </row>
    <row r="48" spans="6:6">
      <c r="F48" s="6"/>
    </row>
    <row r="49" spans="1:15">
      <c r="F49" s="6"/>
    </row>
    <row r="50" spans="1:15">
      <c r="F50" s="6"/>
    </row>
    <row r="51" spans="1:15">
      <c r="F51" s="6"/>
    </row>
    <row r="52" spans="1:15">
      <c r="F52" s="6"/>
    </row>
    <row r="53" spans="1:15">
      <c r="F53" s="6"/>
    </row>
    <row r="54" spans="1:15">
      <c r="F54" s="6"/>
    </row>
    <row r="55" spans="1:15">
      <c r="F55" s="6"/>
    </row>
    <row r="56" spans="1:15">
      <c r="F56" s="6"/>
      <c r="N56" s="24"/>
      <c r="O56" s="24"/>
    </row>
    <row r="57" spans="1:15">
      <c r="F57" s="6"/>
      <c r="N57" s="24"/>
      <c r="O57" s="24"/>
    </row>
    <row r="64" spans="1:15">
      <c r="A64" s="34">
        <f>1/2</f>
        <v>0.5</v>
      </c>
      <c r="B64" s="42" t="s">
        <v>10</v>
      </c>
      <c r="C64" s="42"/>
      <c r="D64" s="42"/>
      <c r="E64" s="42"/>
      <c r="K64" s="52" t="s">
        <v>2</v>
      </c>
      <c r="L64" s="52"/>
    </row>
    <row r="65" spans="1:16">
      <c r="A65" s="34">
        <f>2/3</f>
        <v>0.66666666666666663</v>
      </c>
      <c r="B65" s="3"/>
      <c r="C65" s="18" t="s">
        <v>16</v>
      </c>
      <c r="D65" s="18" t="s">
        <v>13</v>
      </c>
      <c r="E65" s="18" t="s">
        <v>14</v>
      </c>
      <c r="G65" s="18" t="s">
        <v>19</v>
      </c>
      <c r="J65" s="18" t="s">
        <v>19</v>
      </c>
      <c r="K65" s="4">
        <f>(G19-G18)*COS(RADIANS($K$23))</f>
        <v>9.0322859145712082E-15</v>
      </c>
      <c r="L65" s="4">
        <f>(G19-G18)*SIN(RADIANS($K$23))</f>
        <v>-10.533333333333335</v>
      </c>
    </row>
    <row r="66" spans="1:16">
      <c r="A66" s="34">
        <f>3/4</f>
        <v>0.75</v>
      </c>
      <c r="B66" s="3">
        <v>0</v>
      </c>
      <c r="C66" s="23">
        <f>B66*2*PI()/(90*(1-Rau))</f>
        <v>0</v>
      </c>
      <c r="D66" s="16">
        <f>Delta*COS(C66)+D*COS((1-Rau)*C66)</f>
        <v>88.733333333334429</v>
      </c>
      <c r="E66" s="16">
        <f>Delta*SIN(C66)+D*SIN((1-Rau)*C66)</f>
        <v>0</v>
      </c>
      <c r="G66" s="18">
        <f>J66*Rau</f>
        <v>40</v>
      </c>
      <c r="J66" s="18">
        <v>60</v>
      </c>
      <c r="K66" s="3">
        <v>0</v>
      </c>
      <c r="L66" s="3">
        <v>0</v>
      </c>
      <c r="O66" s="46" t="s">
        <v>7</v>
      </c>
      <c r="P66" s="47"/>
    </row>
    <row r="67" spans="1:16">
      <c r="A67" s="34">
        <f>4/5</f>
        <v>0.8</v>
      </c>
      <c r="B67" s="3">
        <v>1</v>
      </c>
      <c r="C67" s="23">
        <f t="shared" ref="C67:C130" si="0">B67*2*PI()/(90*(1-Rau))</f>
        <v>0.2094395102393195</v>
      </c>
      <c r="D67" s="16">
        <f t="shared" ref="D67:D130" si="1">Delta*COS(C67)+D*COS((1-Rau)*C67)</f>
        <v>88.312663458048775</v>
      </c>
      <c r="E67" s="16">
        <f t="shared" ref="E67:E130" si="2">Delta*SIN(C67)+D*SIN((1-Rau)*C67)</f>
        <v>7.6449593900710733</v>
      </c>
      <c r="G67" s="43" t="s">
        <v>8</v>
      </c>
      <c r="H67" s="44"/>
      <c r="I67" s="44"/>
      <c r="J67" s="45" t="s">
        <v>9</v>
      </c>
      <c r="K67" s="45"/>
      <c r="L67" s="45"/>
      <c r="N67" s="3"/>
      <c r="O67" s="3">
        <v>0</v>
      </c>
      <c r="P67" s="3">
        <v>0</v>
      </c>
    </row>
    <row r="68" spans="1:16">
      <c r="A68" s="34">
        <f>5/6</f>
        <v>0.83333333333333337</v>
      </c>
      <c r="B68" s="3">
        <v>2</v>
      </c>
      <c r="C68" s="23">
        <f t="shared" si="0"/>
        <v>0.41887902047863901</v>
      </c>
      <c r="D68" s="16">
        <f t="shared" si="1"/>
        <v>87.061641796093951</v>
      </c>
      <c r="E68" s="16">
        <f t="shared" si="2"/>
        <v>15.1676291354757</v>
      </c>
      <c r="G68" s="18" t="s">
        <v>15</v>
      </c>
      <c r="H68" s="18" t="s">
        <v>13</v>
      </c>
      <c r="I68" s="19" t="s">
        <v>14</v>
      </c>
      <c r="J68" s="18" t="s">
        <v>15</v>
      </c>
      <c r="K68" s="18" t="s">
        <v>13</v>
      </c>
      <c r="L68" s="18" t="s">
        <v>14</v>
      </c>
      <c r="N68" s="3"/>
      <c r="O68" s="4">
        <f>Delta*COS(RADIANS($K$23))</f>
        <v>9.0322859145712082E-15</v>
      </c>
      <c r="P68" s="4">
        <f>Delta*SIN(RADIANS($K$23))</f>
        <v>-10.533333333333335</v>
      </c>
    </row>
    <row r="69" spans="1:16">
      <c r="B69" s="3">
        <v>3</v>
      </c>
      <c r="C69" s="23">
        <f t="shared" si="0"/>
        <v>0.62831853071795851</v>
      </c>
      <c r="D69" s="16">
        <f t="shared" si="1"/>
        <v>85.012788051467453</v>
      </c>
      <c r="E69" s="16">
        <f t="shared" si="2"/>
        <v>22.450032212763055</v>
      </c>
      <c r="G69" s="16">
        <f t="shared" ref="G69:G100" si="3">IF(B66&lt;$G$66,B66*2*PI()/$G$66,0)</f>
        <v>0</v>
      </c>
      <c r="H69" s="21">
        <f t="shared" ref="H69:H100" si="4">$G$18*COS(G69)</f>
        <v>21.066666666666666</v>
      </c>
      <c r="I69" s="22">
        <f t="shared" ref="I69:I100" si="5">$G$18*SIN(G69)</f>
        <v>0</v>
      </c>
      <c r="J69" s="16">
        <f t="shared" ref="J69:J100" si="6">B66*2*PI()/60+RADIANS(3*(1+MOD($G$66,2)))</f>
        <v>5.235987755982989E-2</v>
      </c>
      <c r="K69" s="16">
        <f t="shared" ref="K69:K100" si="7">+$K$65+$G$19*COS(J69-(Rau-1)*RADIANS($K$23))</f>
        <v>-1.6538162172770718</v>
      </c>
      <c r="L69" s="16">
        <f t="shared" ref="L69:L100" si="8">$L$65+$G$19*SIN(J69-(Rau-1)*RADIANS($K$23))</f>
        <v>21.023359964911201</v>
      </c>
      <c r="N69" s="3">
        <v>0</v>
      </c>
      <c r="O69" s="4">
        <f t="shared" ref="O69:O74" si="9">$O$68+D*COS((Rau-1)*(RADIANS(N69+$K$23)))</f>
        <v>-1.0592716663306648E-13</v>
      </c>
      <c r="P69" s="4">
        <f t="shared" ref="P69:P74" si="10">$P$68-D*SIN((Rau-1)*(RADIANS($K$23+N69)))</f>
        <v>67.666666666667766</v>
      </c>
    </row>
    <row r="70" spans="1:16">
      <c r="B70" s="3">
        <v>4</v>
      </c>
      <c r="C70" s="23">
        <f t="shared" si="0"/>
        <v>0.83775804095727802</v>
      </c>
      <c r="D70" s="16">
        <f t="shared" si="1"/>
        <v>82.218840342690896</v>
      </c>
      <c r="E70" s="16">
        <f t="shared" si="2"/>
        <v>29.382633386584857</v>
      </c>
      <c r="G70" s="16">
        <f t="shared" si="3"/>
        <v>0.15707963267948966</v>
      </c>
      <c r="H70" s="21">
        <f t="shared" si="4"/>
        <v>20.807301041870904</v>
      </c>
      <c r="I70" s="22">
        <f t="shared" si="5"/>
        <v>3.2955527301808636</v>
      </c>
      <c r="J70" s="16">
        <f t="shared" si="6"/>
        <v>0.15707963267948966</v>
      </c>
      <c r="K70" s="16">
        <f t="shared" si="7"/>
        <v>-4.9433290952713609</v>
      </c>
      <c r="L70" s="16">
        <f t="shared" si="8"/>
        <v>20.677618229473005</v>
      </c>
      <c r="N70" s="3">
        <v>360</v>
      </c>
      <c r="O70" s="4">
        <f t="shared" si="9"/>
        <v>-67.723186575944013</v>
      </c>
      <c r="P70" s="4">
        <f t="shared" si="10"/>
        <v>-49.633333333333937</v>
      </c>
    </row>
    <row r="71" spans="1:16">
      <c r="B71" s="3">
        <v>5</v>
      </c>
      <c r="C71" s="23">
        <f t="shared" si="0"/>
        <v>1.0471975511965976</v>
      </c>
      <c r="D71" s="16">
        <f t="shared" si="1"/>
        <v>78.750629612125735</v>
      </c>
      <c r="E71" s="16">
        <f t="shared" si="2"/>
        <v>35.868109461263757</v>
      </c>
      <c r="G71" s="16">
        <f t="shared" si="3"/>
        <v>0.31415926535897931</v>
      </c>
      <c r="H71" s="21">
        <f t="shared" si="4"/>
        <v>20.035590609951235</v>
      </c>
      <c r="I71" s="22">
        <f t="shared" si="5"/>
        <v>6.5099580148322254</v>
      </c>
      <c r="J71" s="16">
        <f t="shared" si="6"/>
        <v>0.26179938779914941</v>
      </c>
      <c r="K71" s="16">
        <f t="shared" si="7"/>
        <v>-8.1786818252396838</v>
      </c>
      <c r="L71" s="16">
        <f t="shared" si="8"/>
        <v>19.989922777401215</v>
      </c>
      <c r="N71" s="3">
        <v>720</v>
      </c>
      <c r="O71" s="4">
        <f t="shared" si="9"/>
        <v>67.723186575944069</v>
      </c>
      <c r="P71" s="4">
        <f t="shared" si="10"/>
        <v>-49.63333333333388</v>
      </c>
    </row>
    <row r="72" spans="1:16">
      <c r="B72" s="3">
        <v>6</v>
      </c>
      <c r="C72" s="23">
        <f t="shared" si="0"/>
        <v>1.256637061435917</v>
      </c>
      <c r="D72" s="16">
        <f t="shared" si="1"/>
        <v>74.694233795068499</v>
      </c>
      <c r="E72" s="16">
        <f t="shared" si="2"/>
        <v>41.824600793503635</v>
      </c>
      <c r="G72" s="16">
        <f t="shared" si="3"/>
        <v>0.47123889803846897</v>
      </c>
      <c r="H72" s="21">
        <f t="shared" si="4"/>
        <v>18.770537442901617</v>
      </c>
      <c r="I72" s="22">
        <f t="shared" si="5"/>
        <v>9.5640665278464514</v>
      </c>
      <c r="J72" s="16">
        <f t="shared" si="6"/>
        <v>0.36651914291880922</v>
      </c>
      <c r="K72" s="16">
        <f t="shared" si="7"/>
        <v>-11.324427205631533</v>
      </c>
      <c r="L72" s="16">
        <f t="shared" si="8"/>
        <v>18.967808143978221</v>
      </c>
      <c r="N72" s="3">
        <f>1080</f>
        <v>1080</v>
      </c>
      <c r="O72" s="4">
        <f t="shared" si="9"/>
        <v>-8.6765844798295388E-14</v>
      </c>
      <c r="P72" s="4">
        <f t="shared" si="10"/>
        <v>67.666666666667766</v>
      </c>
    </row>
    <row r="73" spans="1:16">
      <c r="B73" s="3">
        <v>7</v>
      </c>
      <c r="C73" s="23">
        <f t="shared" si="0"/>
        <v>1.4660765716752366</v>
      </c>
      <c r="D73" s="16">
        <f t="shared" si="1"/>
        <v>70.147534907988344</v>
      </c>
      <c r="E73" s="16">
        <f t="shared" si="2"/>
        <v>47.188306841069661</v>
      </c>
      <c r="G73" s="16">
        <f t="shared" si="3"/>
        <v>0.62831853071795862</v>
      </c>
      <c r="H73" s="21">
        <f t="shared" si="4"/>
        <v>17.04329134816556</v>
      </c>
      <c r="I73" s="22">
        <f t="shared" si="5"/>
        <v>12.3826759816281</v>
      </c>
      <c r="J73" s="16">
        <f t="shared" si="6"/>
        <v>0.47123889803846897</v>
      </c>
      <c r="K73" s="16">
        <f t="shared" si="7"/>
        <v>-14.346099791769687</v>
      </c>
      <c r="L73" s="16">
        <f t="shared" si="8"/>
        <v>17.622472831019081</v>
      </c>
      <c r="N73" s="3">
        <f>1440</f>
        <v>1440</v>
      </c>
      <c r="O73" s="4">
        <f t="shared" si="9"/>
        <v>-67.723186575943942</v>
      </c>
      <c r="P73" s="4">
        <f t="shared" si="10"/>
        <v>-49.633333333334036</v>
      </c>
    </row>
    <row r="74" spans="1:16">
      <c r="B74" s="3">
        <v>8</v>
      </c>
      <c r="C74" s="23">
        <f t="shared" si="0"/>
        <v>1.675516081914556</v>
      </c>
      <c r="D74" s="16">
        <f t="shared" si="1"/>
        <v>65.21632797301416</v>
      </c>
      <c r="E74" s="16">
        <f t="shared" si="2"/>
        <v>51.915317094249687</v>
      </c>
      <c r="G74" s="16">
        <f t="shared" si="3"/>
        <v>0.78539816339744828</v>
      </c>
      <c r="H74" s="21">
        <f t="shared" si="4"/>
        <v>14.896382856996603</v>
      </c>
      <c r="I74" s="22">
        <f t="shared" si="5"/>
        <v>14.896382856996599</v>
      </c>
      <c r="J74" s="16">
        <f t="shared" si="6"/>
        <v>0.57595865315812866</v>
      </c>
      <c r="K74" s="16">
        <f t="shared" si="7"/>
        <v>-17.210593506474879</v>
      </c>
      <c r="L74" s="16">
        <f t="shared" si="8"/>
        <v>15.968656613742045</v>
      </c>
      <c r="N74" s="3">
        <f>1800</f>
        <v>1800</v>
      </c>
      <c r="O74" s="4">
        <f t="shared" si="9"/>
        <v>67.723186575944069</v>
      </c>
      <c r="P74" s="4">
        <f t="shared" si="10"/>
        <v>-49.633333333333894</v>
      </c>
    </row>
    <row r="75" spans="1:16">
      <c r="B75" s="3">
        <v>9</v>
      </c>
      <c r="C75" s="23">
        <f t="shared" si="0"/>
        <v>1.8849555921538756</v>
      </c>
      <c r="D75" s="16">
        <f t="shared" si="1"/>
        <v>60.010149952705667</v>
      </c>
      <c r="E75" s="16">
        <f t="shared" si="2"/>
        <v>55.982602034247662</v>
      </c>
      <c r="G75" s="16">
        <f t="shared" si="3"/>
        <v>0.94247779607693793</v>
      </c>
      <c r="H75" s="21">
        <f t="shared" si="4"/>
        <v>12.3826759816281</v>
      </c>
      <c r="I75" s="22">
        <f t="shared" si="5"/>
        <v>17.04329134816556</v>
      </c>
      <c r="J75" s="16">
        <f t="shared" si="6"/>
        <v>0.68067840827778847</v>
      </c>
      <c r="K75" s="16">
        <f t="shared" si="7"/>
        <v>-19.886524357174899</v>
      </c>
      <c r="L75" s="16">
        <f t="shared" si="8"/>
        <v>14.024479048706912</v>
      </c>
      <c r="N75" s="3"/>
      <c r="O75" s="4">
        <f>O69</f>
        <v>-1.0592716663306648E-13</v>
      </c>
      <c r="P75" s="4">
        <f>P69</f>
        <v>67.666666666667766</v>
      </c>
    </row>
    <row r="76" spans="1:16">
      <c r="B76" s="3">
        <v>10</v>
      </c>
      <c r="C76" s="23">
        <f t="shared" si="0"/>
        <v>2.0943951023931953</v>
      </c>
      <c r="D76" s="16">
        <f t="shared" si="1"/>
        <v>54.638008785238256</v>
      </c>
      <c r="E76" s="16">
        <f t="shared" si="2"/>
        <v>59.388125330684161</v>
      </c>
      <c r="G76" s="16">
        <f t="shared" si="3"/>
        <v>1.0995574287564276</v>
      </c>
      <c r="H76" s="21">
        <f t="shared" si="4"/>
        <v>9.5640665278464532</v>
      </c>
      <c r="I76" s="22">
        <f t="shared" si="5"/>
        <v>18.770537442901613</v>
      </c>
      <c r="J76" s="16">
        <f t="shared" si="6"/>
        <v>0.78539816339744828</v>
      </c>
      <c r="K76" s="16">
        <f t="shared" si="7"/>
        <v>-22.344574285494943</v>
      </c>
      <c r="L76" s="16">
        <f t="shared" si="8"/>
        <v>11.811240952161516</v>
      </c>
    </row>
    <row r="77" spans="1:16">
      <c r="B77" s="3">
        <v>11</v>
      </c>
      <c r="C77" s="23">
        <f t="shared" si="0"/>
        <v>2.3038346126325147</v>
      </c>
      <c r="D77" s="16">
        <f t="shared" si="1"/>
        <v>49.204196666170013</v>
      </c>
      <c r="E77" s="16">
        <f t="shared" si="2"/>
        <v>62.150076731589571</v>
      </c>
      <c r="G77" s="16">
        <f t="shared" si="3"/>
        <v>1.2566370614359172</v>
      </c>
      <c r="H77" s="21">
        <f t="shared" si="4"/>
        <v>6.5099580148322262</v>
      </c>
      <c r="I77" s="22">
        <f t="shared" si="5"/>
        <v>20.035590609951235</v>
      </c>
      <c r="J77" s="16">
        <f t="shared" si="6"/>
        <v>0.89011791851710798</v>
      </c>
      <c r="K77" s="16">
        <f t="shared" si="7"/>
        <v>-24.557812382040293</v>
      </c>
      <c r="L77" s="16">
        <f t="shared" si="8"/>
        <v>9.3531910238415037</v>
      </c>
    </row>
    <row r="78" spans="1:16">
      <c r="B78" s="3">
        <v>12</v>
      </c>
      <c r="C78" s="23">
        <f t="shared" si="0"/>
        <v>2.513274122871834</v>
      </c>
      <c r="D78" s="16">
        <f t="shared" si="1"/>
        <v>43.80436774318067</v>
      </c>
      <c r="E78" s="16">
        <f t="shared" si="2"/>
        <v>64.305263343147089</v>
      </c>
      <c r="G78" s="16">
        <f t="shared" si="3"/>
        <v>1.4137166941154069</v>
      </c>
      <c r="H78" s="21">
        <f t="shared" si="4"/>
        <v>3.2955527301808649</v>
      </c>
      <c r="I78" s="22">
        <f t="shared" si="5"/>
        <v>20.807301041870904</v>
      </c>
      <c r="J78" s="16">
        <f t="shared" si="6"/>
        <v>0.99483767363676778</v>
      </c>
      <c r="K78" s="16">
        <f t="shared" si="7"/>
        <v>-26.501989947075419</v>
      </c>
      <c r="L78" s="16">
        <f t="shared" si="8"/>
        <v>6.6772601731414767</v>
      </c>
    </row>
    <row r="79" spans="1:16">
      <c r="B79" s="3">
        <v>13</v>
      </c>
      <c r="C79" s="23">
        <f t="shared" si="0"/>
        <v>2.7227136331111539</v>
      </c>
      <c r="D79" s="16">
        <f t="shared" si="1"/>
        <v>38.522048549965092</v>
      </c>
      <c r="E79" s="16">
        <f t="shared" si="2"/>
        <v>65.906733572444949</v>
      </c>
      <c r="G79" s="16">
        <f t="shared" si="3"/>
        <v>1.5707963267948966</v>
      </c>
      <c r="H79" s="21">
        <f t="shared" si="4"/>
        <v>1.2904897058370797E-15</v>
      </c>
      <c r="I79" s="22">
        <f t="shared" si="5"/>
        <v>21.066666666666666</v>
      </c>
      <c r="J79" s="16">
        <f t="shared" si="6"/>
        <v>1.0995574287564276</v>
      </c>
      <c r="K79" s="16">
        <f t="shared" si="7"/>
        <v>-28.155806164352423</v>
      </c>
      <c r="L79" s="16">
        <f t="shared" si="8"/>
        <v>3.8127664584363288</v>
      </c>
    </row>
    <row r="80" spans="1:16">
      <c r="B80" s="3">
        <v>14</v>
      </c>
      <c r="C80" s="23">
        <f t="shared" si="0"/>
        <v>2.9321531433504733</v>
      </c>
      <c r="D80" s="16">
        <f t="shared" si="1"/>
        <v>33.425730323683595</v>
      </c>
      <c r="E80" s="16">
        <f t="shared" si="2"/>
        <v>67.02074131708558</v>
      </c>
      <c r="G80" s="16">
        <f t="shared" si="3"/>
        <v>1.727875959474386</v>
      </c>
      <c r="H80" s="21">
        <f t="shared" si="4"/>
        <v>-3.2955527301808578</v>
      </c>
      <c r="I80" s="22">
        <f t="shared" si="5"/>
        <v>20.807301041870904</v>
      </c>
      <c r="J80" s="16">
        <f t="shared" si="6"/>
        <v>1.2042771838760873</v>
      </c>
      <c r="K80" s="16">
        <f t="shared" si="7"/>
        <v>-29.501141477311581</v>
      </c>
      <c r="L80" s="16">
        <f t="shared" si="8"/>
        <v>0.79109387229812</v>
      </c>
    </row>
    <row r="81" spans="2:12">
      <c r="B81" s="3">
        <v>15</v>
      </c>
      <c r="C81" s="23">
        <f t="shared" si="0"/>
        <v>3.1415926535897927</v>
      </c>
      <c r="D81" s="16">
        <f t="shared" si="1"/>
        <v>28.566666666667221</v>
      </c>
      <c r="E81" s="16">
        <f t="shared" si="2"/>
        <v>67.723186575944055</v>
      </c>
      <c r="G81" s="16">
        <f t="shared" si="3"/>
        <v>1.8849555921538759</v>
      </c>
      <c r="H81" s="21">
        <f t="shared" si="4"/>
        <v>-6.5099580148322236</v>
      </c>
      <c r="I81" s="22">
        <f t="shared" si="5"/>
        <v>20.035590609951235</v>
      </c>
      <c r="J81" s="16">
        <f t="shared" si="6"/>
        <v>1.3089969389957472</v>
      </c>
      <c r="K81" s="16">
        <f t="shared" si="7"/>
        <v>-30.523256110734565</v>
      </c>
      <c r="L81" s="16">
        <f t="shared" si="8"/>
        <v>-2.3546515080937294</v>
      </c>
    </row>
    <row r="82" spans="2:12">
      <c r="B82" s="3">
        <v>16</v>
      </c>
      <c r="C82" s="23">
        <f t="shared" si="0"/>
        <v>3.3510321638291121</v>
      </c>
      <c r="D82" s="16">
        <f t="shared" si="1"/>
        <v>23.977468951176917</v>
      </c>
      <c r="E82" s="16">
        <f t="shared" si="2"/>
        <v>68.095691277315453</v>
      </c>
      <c r="G82" s="16">
        <f t="shared" si="3"/>
        <v>2.0420352248333655</v>
      </c>
      <c r="H82" s="21">
        <f t="shared" si="4"/>
        <v>-9.5640665278464496</v>
      </c>
      <c r="I82" s="22">
        <f t="shared" si="5"/>
        <v>18.770537442901617</v>
      </c>
      <c r="J82" s="16">
        <f t="shared" si="6"/>
        <v>1.4137166941154071</v>
      </c>
      <c r="K82" s="16">
        <f t="shared" si="7"/>
        <v>-31.210951562806354</v>
      </c>
      <c r="L82" s="16">
        <f t="shared" si="8"/>
        <v>-5.5900042380621109</v>
      </c>
    </row>
    <row r="83" spans="2:12">
      <c r="B83" s="3">
        <v>17</v>
      </c>
      <c r="C83" s="23">
        <f t="shared" si="0"/>
        <v>3.5604716740684319</v>
      </c>
      <c r="D83" s="16">
        <f t="shared" si="1"/>
        <v>19.671556784622659</v>
      </c>
      <c r="E83" s="16">
        <f t="shared" si="2"/>
        <v>68.22148478672537</v>
      </c>
      <c r="G83" s="16">
        <f t="shared" si="3"/>
        <v>2.1991148575128552</v>
      </c>
      <c r="H83" s="21">
        <f t="shared" si="4"/>
        <v>-12.382675981628099</v>
      </c>
      <c r="I83" s="22">
        <f t="shared" si="5"/>
        <v>17.04329134816556</v>
      </c>
      <c r="J83" s="16">
        <f t="shared" si="6"/>
        <v>1.5184364492350668</v>
      </c>
      <c r="K83" s="16">
        <f t="shared" si="7"/>
        <v>-31.556693298244529</v>
      </c>
      <c r="L83" s="16">
        <f t="shared" si="8"/>
        <v>-8.8795171160563449</v>
      </c>
    </row>
    <row r="84" spans="2:12">
      <c r="B84" s="3">
        <v>18</v>
      </c>
      <c r="C84" s="23">
        <f t="shared" si="0"/>
        <v>3.7699111843077513</v>
      </c>
      <c r="D84" s="16">
        <f t="shared" si="1"/>
        <v>15.643483286038444</v>
      </c>
      <c r="E84" s="16">
        <f t="shared" si="2"/>
        <v>68.181281583468007</v>
      </c>
      <c r="G84" s="16">
        <f t="shared" si="3"/>
        <v>2.3561944901923448</v>
      </c>
      <c r="H84" s="21">
        <f t="shared" si="4"/>
        <v>-14.896382856996599</v>
      </c>
      <c r="I84" s="22">
        <f t="shared" si="5"/>
        <v>14.896382856996603</v>
      </c>
      <c r="J84" s="16">
        <f t="shared" si="6"/>
        <v>1.6231562043547263</v>
      </c>
      <c r="K84" s="16">
        <f t="shared" si="7"/>
        <v>-31.556693298244525</v>
      </c>
      <c r="L84" s="16">
        <f t="shared" si="8"/>
        <v>-12.187149550610414</v>
      </c>
    </row>
    <row r="85" spans="2:12">
      <c r="B85" s="3">
        <v>19</v>
      </c>
      <c r="C85" s="23">
        <f t="shared" si="0"/>
        <v>3.9793506945470707</v>
      </c>
      <c r="D85" s="16">
        <f t="shared" si="1"/>
        <v>11.870116515580982</v>
      </c>
      <c r="E85" s="16">
        <f t="shared" si="2"/>
        <v>68.049333633088779</v>
      </c>
      <c r="G85" s="16">
        <f t="shared" si="3"/>
        <v>2.5132741228718345</v>
      </c>
      <c r="H85" s="21">
        <f t="shared" si="4"/>
        <v>-17.043291348165557</v>
      </c>
      <c r="I85" s="22">
        <f t="shared" si="5"/>
        <v>12.382675981628102</v>
      </c>
      <c r="J85" s="16">
        <f t="shared" si="6"/>
        <v>1.7278759594743862</v>
      </c>
      <c r="K85" s="16">
        <f t="shared" si="7"/>
        <v>-31.21095156280634</v>
      </c>
      <c r="L85" s="16">
        <f t="shared" si="8"/>
        <v>-15.476662428604646</v>
      </c>
    </row>
    <row r="86" spans="2:12">
      <c r="B86" s="3">
        <v>20</v>
      </c>
      <c r="C86" s="23">
        <f t="shared" si="0"/>
        <v>4.1887902047863905</v>
      </c>
      <c r="D86" s="16">
        <f t="shared" si="1"/>
        <v>8.3126208268874784</v>
      </c>
      <c r="E86" s="16">
        <f t="shared" si="2"/>
        <v>67.889832032359664</v>
      </c>
      <c r="G86" s="16">
        <f t="shared" si="3"/>
        <v>2.6703537555513241</v>
      </c>
      <c r="H86" s="21">
        <f t="shared" si="4"/>
        <v>-18.770537442901613</v>
      </c>
      <c r="I86" s="22">
        <f t="shared" si="5"/>
        <v>9.5640665278464532</v>
      </c>
      <c r="J86" s="16">
        <f t="shared" si="6"/>
        <v>1.8325957145940461</v>
      </c>
      <c r="K86" s="16">
        <f t="shared" si="7"/>
        <v>-30.52325611073454</v>
      </c>
      <c r="L86" s="16">
        <f t="shared" si="8"/>
        <v>-18.712015158573024</v>
      </c>
    </row>
    <row r="87" spans="2:12">
      <c r="B87" s="3">
        <v>21</v>
      </c>
      <c r="C87" s="23">
        <f t="shared" si="0"/>
        <v>4.3982297150257104</v>
      </c>
      <c r="D87" s="16">
        <f t="shared" si="1"/>
        <v>4.9191468201145003</v>
      </c>
      <c r="E87" s="16">
        <f t="shared" si="2"/>
        <v>67.753816912824448</v>
      </c>
      <c r="G87" s="16">
        <f t="shared" si="3"/>
        <v>2.8274333882308138</v>
      </c>
      <c r="H87" s="21">
        <f t="shared" si="4"/>
        <v>-20.035590609951235</v>
      </c>
      <c r="I87" s="22">
        <f t="shared" si="5"/>
        <v>6.5099580148322271</v>
      </c>
      <c r="J87" s="16">
        <f t="shared" si="6"/>
        <v>1.9373154697137058</v>
      </c>
      <c r="K87" s="16">
        <f t="shared" si="7"/>
        <v>-29.501141477311549</v>
      </c>
      <c r="L87" s="16">
        <f t="shared" si="8"/>
        <v>-21.857760538964875</v>
      </c>
    </row>
    <row r="88" spans="2:12">
      <c r="B88" s="3">
        <v>22</v>
      </c>
      <c r="C88" s="23">
        <f t="shared" si="0"/>
        <v>4.6076692252650293</v>
      </c>
      <c r="D88" s="16">
        <f t="shared" si="1"/>
        <v>1.6281074957163311</v>
      </c>
      <c r="E88" s="16">
        <f t="shared" si="2"/>
        <v>67.676732041681902</v>
      </c>
      <c r="G88" s="16">
        <f t="shared" si="3"/>
        <v>2.9845130209103035</v>
      </c>
      <c r="H88" s="21">
        <f t="shared" si="4"/>
        <v>-20.8073010418709</v>
      </c>
      <c r="I88" s="22">
        <f t="shared" si="5"/>
        <v>3.2955527301808658</v>
      </c>
      <c r="J88" s="16">
        <f t="shared" si="6"/>
        <v>2.0420352248333655</v>
      </c>
      <c r="K88" s="16">
        <f t="shared" si="7"/>
        <v>-28.155806164352381</v>
      </c>
      <c r="L88" s="16">
        <f t="shared" si="8"/>
        <v>-24.879433125103077</v>
      </c>
    </row>
    <row r="89" spans="2:12">
      <c r="B89" s="3">
        <v>23</v>
      </c>
      <c r="C89" s="23">
        <f t="shared" si="0"/>
        <v>4.8171087355043483</v>
      </c>
      <c r="D89" s="16">
        <f t="shared" si="1"/>
        <v>-1.6281074957163264</v>
      </c>
      <c r="E89" s="16">
        <f t="shared" si="2"/>
        <v>67.676732041681902</v>
      </c>
      <c r="G89" s="16">
        <f t="shared" si="3"/>
        <v>3.1415926535897931</v>
      </c>
      <c r="H89" s="21">
        <f t="shared" si="4"/>
        <v>-21.066666666666666</v>
      </c>
      <c r="I89" s="22">
        <f t="shared" si="5"/>
        <v>2.5809794116741594E-15</v>
      </c>
      <c r="J89" s="16">
        <f t="shared" si="6"/>
        <v>2.146754979953025</v>
      </c>
      <c r="K89" s="16">
        <f t="shared" si="7"/>
        <v>-26.501989947075369</v>
      </c>
      <c r="L89" s="16">
        <f t="shared" si="8"/>
        <v>-27.743926839808221</v>
      </c>
    </row>
    <row r="90" spans="2:12">
      <c r="B90" s="3">
        <v>24</v>
      </c>
      <c r="C90" s="23">
        <f t="shared" si="0"/>
        <v>5.0265482457436681</v>
      </c>
      <c r="D90" s="16">
        <f t="shared" si="1"/>
        <v>-4.9191468201145039</v>
      </c>
      <c r="E90" s="16">
        <f t="shared" si="2"/>
        <v>67.753816912824448</v>
      </c>
      <c r="G90" s="16">
        <f t="shared" si="3"/>
        <v>3.2986722862692828</v>
      </c>
      <c r="H90" s="21">
        <f t="shared" si="4"/>
        <v>-20.807301041870904</v>
      </c>
      <c r="I90" s="22">
        <f t="shared" si="5"/>
        <v>-3.2955527301808605</v>
      </c>
      <c r="J90" s="16">
        <f t="shared" si="6"/>
        <v>2.2514747350726849</v>
      </c>
      <c r="K90" s="16">
        <f t="shared" si="7"/>
        <v>-24.557812382040236</v>
      </c>
      <c r="L90" s="16">
        <f t="shared" si="8"/>
        <v>-30.419857690508241</v>
      </c>
    </row>
    <row r="91" spans="2:12">
      <c r="B91" s="3">
        <v>25</v>
      </c>
      <c r="C91" s="23">
        <f t="shared" si="0"/>
        <v>5.2359877559829879</v>
      </c>
      <c r="D91" s="16">
        <f t="shared" si="1"/>
        <v>-8.3126208268874802</v>
      </c>
      <c r="E91" s="16">
        <f t="shared" si="2"/>
        <v>67.889832032359649</v>
      </c>
      <c r="G91" s="16">
        <f t="shared" si="3"/>
        <v>3.455751918948772</v>
      </c>
      <c r="H91" s="21">
        <f t="shared" si="4"/>
        <v>-20.035590609951239</v>
      </c>
      <c r="I91" s="22">
        <f t="shared" si="5"/>
        <v>-6.5099580148322147</v>
      </c>
      <c r="J91" s="16">
        <f t="shared" si="6"/>
        <v>2.3561944901923444</v>
      </c>
      <c r="K91" s="16">
        <f t="shared" si="7"/>
        <v>-22.344574285494879</v>
      </c>
      <c r="L91" s="16">
        <f t="shared" si="8"/>
        <v>-32.877907618828246</v>
      </c>
    </row>
    <row r="92" spans="2:12">
      <c r="B92" s="3">
        <v>26</v>
      </c>
      <c r="C92" s="23">
        <f t="shared" si="0"/>
        <v>5.4454272662223078</v>
      </c>
      <c r="D92" s="16">
        <f t="shared" si="1"/>
        <v>-11.870116515580982</v>
      </c>
      <c r="E92" s="16">
        <f t="shared" si="2"/>
        <v>68.049333633088764</v>
      </c>
      <c r="G92" s="16">
        <f t="shared" si="3"/>
        <v>3.6128315516282621</v>
      </c>
      <c r="H92" s="21">
        <f t="shared" si="4"/>
        <v>-18.770537442901617</v>
      </c>
      <c r="I92" s="22">
        <f t="shared" si="5"/>
        <v>-9.5640665278464496</v>
      </c>
      <c r="J92" s="16">
        <f t="shared" si="6"/>
        <v>2.4609142453120043</v>
      </c>
      <c r="K92" s="16">
        <f t="shared" si="7"/>
        <v>-19.886524357174828</v>
      </c>
      <c r="L92" s="16">
        <f t="shared" si="8"/>
        <v>-35.091145715373642</v>
      </c>
    </row>
    <row r="93" spans="2:12">
      <c r="B93" s="3">
        <v>27</v>
      </c>
      <c r="C93" s="23">
        <f t="shared" si="0"/>
        <v>5.6548667764616267</v>
      </c>
      <c r="D93" s="16">
        <f t="shared" si="1"/>
        <v>-15.643483286038448</v>
      </c>
      <c r="E93" s="16">
        <f t="shared" si="2"/>
        <v>68.181281583467992</v>
      </c>
      <c r="G93" s="16">
        <f t="shared" si="3"/>
        <v>3.7699111843077517</v>
      </c>
      <c r="H93" s="21">
        <f t="shared" si="4"/>
        <v>-17.04329134816556</v>
      </c>
      <c r="I93" s="22">
        <f t="shared" si="5"/>
        <v>-12.382675981628099</v>
      </c>
      <c r="J93" s="16">
        <f t="shared" si="6"/>
        <v>2.5656340004316642</v>
      </c>
      <c r="K93" s="16">
        <f t="shared" si="7"/>
        <v>-17.210593506474801</v>
      </c>
      <c r="L93" s="16">
        <f t="shared" si="8"/>
        <v>-37.035323280408761</v>
      </c>
    </row>
    <row r="94" spans="2:12">
      <c r="B94" s="3">
        <v>28</v>
      </c>
      <c r="C94" s="23">
        <f t="shared" si="0"/>
        <v>5.8643062867009466</v>
      </c>
      <c r="D94" s="16">
        <f t="shared" si="1"/>
        <v>-19.671556784622677</v>
      </c>
      <c r="E94" s="16">
        <f t="shared" si="2"/>
        <v>68.221484786725355</v>
      </c>
      <c r="G94" s="16">
        <f t="shared" si="3"/>
        <v>3.9269908169872414</v>
      </c>
      <c r="H94" s="21">
        <f t="shared" si="4"/>
        <v>-14.896382856996604</v>
      </c>
      <c r="I94" s="22">
        <f t="shared" si="5"/>
        <v>-14.896382856996599</v>
      </c>
      <c r="J94" s="16">
        <f t="shared" si="6"/>
        <v>2.6703537555513241</v>
      </c>
      <c r="K94" s="16">
        <f t="shared" si="7"/>
        <v>-14.346099791769607</v>
      </c>
      <c r="L94" s="16">
        <f t="shared" si="8"/>
        <v>-38.689139497685794</v>
      </c>
    </row>
    <row r="95" spans="2:12">
      <c r="B95" s="3">
        <v>29</v>
      </c>
      <c r="C95" s="23">
        <f t="shared" si="0"/>
        <v>6.0737457969402664</v>
      </c>
      <c r="D95" s="16">
        <f t="shared" si="1"/>
        <v>-23.977468951176924</v>
      </c>
      <c r="E95" s="16">
        <f t="shared" si="2"/>
        <v>68.095691277315439</v>
      </c>
      <c r="G95" s="16">
        <f t="shared" si="3"/>
        <v>4.0840704496667311</v>
      </c>
      <c r="H95" s="21">
        <f t="shared" si="4"/>
        <v>-12.382675981628102</v>
      </c>
      <c r="I95" s="22">
        <f t="shared" si="5"/>
        <v>-17.043291348165557</v>
      </c>
      <c r="J95" s="16">
        <f t="shared" si="6"/>
        <v>2.7750735106709841</v>
      </c>
      <c r="K95" s="16">
        <f t="shared" si="7"/>
        <v>-11.324427205631448</v>
      </c>
      <c r="L95" s="16">
        <f t="shared" si="8"/>
        <v>-40.034474810644923</v>
      </c>
    </row>
    <row r="96" spans="2:12">
      <c r="B96" s="3">
        <v>30</v>
      </c>
      <c r="C96" s="23">
        <f t="shared" si="0"/>
        <v>6.2831853071795853</v>
      </c>
      <c r="D96" s="16">
        <f t="shared" si="1"/>
        <v>-28.566666666667199</v>
      </c>
      <c r="E96" s="16">
        <f t="shared" si="2"/>
        <v>67.723186575944041</v>
      </c>
      <c r="G96" s="16">
        <f t="shared" si="3"/>
        <v>4.2411500823462207</v>
      </c>
      <c r="H96" s="21">
        <f t="shared" si="4"/>
        <v>-9.5640665278464549</v>
      </c>
      <c r="I96" s="22">
        <f t="shared" si="5"/>
        <v>-18.770537442901613</v>
      </c>
      <c r="J96" s="16">
        <f t="shared" si="6"/>
        <v>2.8797932657906435</v>
      </c>
      <c r="K96" s="16">
        <f t="shared" si="7"/>
        <v>-8.1786818252395985</v>
      </c>
      <c r="L96" s="16">
        <f t="shared" si="8"/>
        <v>-41.05658944406791</v>
      </c>
    </row>
    <row r="97" spans="2:12">
      <c r="B97" s="3">
        <v>31</v>
      </c>
      <c r="C97" s="23">
        <f t="shared" si="0"/>
        <v>6.4926248174189052</v>
      </c>
      <c r="D97" s="16">
        <f t="shared" si="1"/>
        <v>-33.425730323683581</v>
      </c>
      <c r="E97" s="16">
        <f t="shared" si="2"/>
        <v>67.020741317085566</v>
      </c>
      <c r="G97" s="16">
        <f t="shared" si="3"/>
        <v>4.3982297150257104</v>
      </c>
      <c r="H97" s="21">
        <f t="shared" si="4"/>
        <v>-6.5099580148322289</v>
      </c>
      <c r="I97" s="22">
        <f t="shared" si="5"/>
        <v>-20.035590609951235</v>
      </c>
      <c r="J97" s="16">
        <f t="shared" si="6"/>
        <v>2.9845130209103035</v>
      </c>
      <c r="K97" s="16">
        <f t="shared" si="7"/>
        <v>-4.9433290952712721</v>
      </c>
      <c r="L97" s="16">
        <f t="shared" si="8"/>
        <v>-41.744284896139689</v>
      </c>
    </row>
    <row r="98" spans="2:12">
      <c r="B98" s="3">
        <v>32</v>
      </c>
      <c r="C98" s="23">
        <f t="shared" si="0"/>
        <v>6.7020643276582241</v>
      </c>
      <c r="D98" s="16">
        <f t="shared" si="1"/>
        <v>-38.522048549965078</v>
      </c>
      <c r="E98" s="16">
        <f t="shared" si="2"/>
        <v>65.906733572444935</v>
      </c>
      <c r="G98" s="16">
        <f t="shared" si="3"/>
        <v>4.5553093477052</v>
      </c>
      <c r="H98" s="21">
        <f t="shared" si="4"/>
        <v>-3.2955527301808671</v>
      </c>
      <c r="I98" s="22">
        <f t="shared" si="5"/>
        <v>-20.8073010418709</v>
      </c>
      <c r="J98" s="16">
        <f t="shared" si="6"/>
        <v>3.0892327760299634</v>
      </c>
      <c r="K98" s="16">
        <f t="shared" si="7"/>
        <v>-1.6538162172769828</v>
      </c>
      <c r="L98" s="16">
        <f t="shared" si="8"/>
        <v>-42.090026631577871</v>
      </c>
    </row>
    <row r="99" spans="2:12">
      <c r="B99" s="3">
        <v>33</v>
      </c>
      <c r="C99" s="23">
        <f t="shared" si="0"/>
        <v>6.911503837897544</v>
      </c>
      <c r="D99" s="16">
        <f t="shared" si="1"/>
        <v>-43.804367743180656</v>
      </c>
      <c r="E99" s="16">
        <f t="shared" si="2"/>
        <v>64.305263343147089</v>
      </c>
      <c r="G99" s="16">
        <f t="shared" si="3"/>
        <v>4.7123889803846897</v>
      </c>
      <c r="H99" s="21">
        <f t="shared" si="4"/>
        <v>-3.8714691175112392E-15</v>
      </c>
      <c r="I99" s="22">
        <f t="shared" si="5"/>
        <v>-21.066666666666666</v>
      </c>
      <c r="J99" s="16">
        <f t="shared" si="6"/>
        <v>3.1939525311496224</v>
      </c>
      <c r="K99" s="16">
        <f t="shared" si="7"/>
        <v>1.6538162172770861</v>
      </c>
      <c r="L99" s="16">
        <f t="shared" si="8"/>
        <v>-42.090026631577871</v>
      </c>
    </row>
    <row r="100" spans="2:12">
      <c r="B100" s="3">
        <v>34</v>
      </c>
      <c r="C100" s="23">
        <f t="shared" si="0"/>
        <v>7.1209433481368638</v>
      </c>
      <c r="D100" s="16">
        <f t="shared" si="1"/>
        <v>-49.204196666169999</v>
      </c>
      <c r="E100" s="16">
        <f t="shared" si="2"/>
        <v>62.15007673158955</v>
      </c>
      <c r="G100" s="16">
        <f t="shared" si="3"/>
        <v>4.8694686130641793</v>
      </c>
      <c r="H100" s="21">
        <f t="shared" si="4"/>
        <v>3.2955527301808596</v>
      </c>
      <c r="I100" s="22">
        <f t="shared" si="5"/>
        <v>-20.807301041870904</v>
      </c>
      <c r="J100" s="16">
        <f t="shared" si="6"/>
        <v>3.2986722862692823</v>
      </c>
      <c r="K100" s="16">
        <f t="shared" si="7"/>
        <v>4.9433290952713183</v>
      </c>
      <c r="L100" s="16">
        <f t="shared" si="8"/>
        <v>-41.744284896139689</v>
      </c>
    </row>
    <row r="101" spans="2:12">
      <c r="B101" s="3">
        <v>35</v>
      </c>
      <c r="C101" s="23">
        <f t="shared" si="0"/>
        <v>7.3303828583761828</v>
      </c>
      <c r="D101" s="16">
        <f t="shared" si="1"/>
        <v>-54.638008785238235</v>
      </c>
      <c r="E101" s="16">
        <f t="shared" si="2"/>
        <v>59.388125330684176</v>
      </c>
      <c r="G101" s="16">
        <f t="shared" ref="G101:G129" si="11">IF(B98&lt;$G$66,B98*2*PI()/$G$66,0)</f>
        <v>5.026548245743669</v>
      </c>
      <c r="H101" s="21">
        <f t="shared" ref="H101:H129" si="12">$G$18*COS(G101)</f>
        <v>6.5099580148322218</v>
      </c>
      <c r="I101" s="22">
        <f t="shared" ref="I101:I129" si="13">$G$18*SIN(G101)</f>
        <v>-20.035590609951235</v>
      </c>
      <c r="J101" s="16">
        <f t="shared" ref="J101:J129" si="14">B98*2*PI()/60+RADIANS(3*(1+MOD($G$66,2)))</f>
        <v>3.4033920413889422</v>
      </c>
      <c r="K101" s="16">
        <f t="shared" ref="K101:K129" si="15">+$K$65+$G$19*COS(J101-(Rau-1)*RADIANS($K$23))</f>
        <v>8.178681825239698</v>
      </c>
      <c r="L101" s="16">
        <f t="shared" ref="L101:L129" si="16">$L$65+$G$19*SIN(J101-(Rau-1)*RADIANS($K$23))</f>
        <v>-41.056589444067882</v>
      </c>
    </row>
    <row r="102" spans="2:12">
      <c r="B102" s="3">
        <v>36</v>
      </c>
      <c r="C102" s="23">
        <f t="shared" si="0"/>
        <v>7.5398223686155026</v>
      </c>
      <c r="D102" s="16">
        <f t="shared" si="1"/>
        <v>-60.010149952705646</v>
      </c>
      <c r="E102" s="16">
        <f t="shared" si="2"/>
        <v>55.98260203424767</v>
      </c>
      <c r="G102" s="16">
        <f t="shared" si="11"/>
        <v>5.1836278784231586</v>
      </c>
      <c r="H102" s="21">
        <f t="shared" si="12"/>
        <v>9.5640665278464496</v>
      </c>
      <c r="I102" s="22">
        <f t="shared" si="13"/>
        <v>-18.770537442901617</v>
      </c>
      <c r="J102" s="16">
        <f t="shared" si="14"/>
        <v>3.5081117965086022</v>
      </c>
      <c r="K102" s="16">
        <f t="shared" si="15"/>
        <v>11.324427205631546</v>
      </c>
      <c r="L102" s="16">
        <f t="shared" si="16"/>
        <v>-40.034474810644895</v>
      </c>
    </row>
    <row r="103" spans="2:12">
      <c r="B103" s="3">
        <v>37</v>
      </c>
      <c r="C103" s="23">
        <f t="shared" si="0"/>
        <v>7.7492618788548224</v>
      </c>
      <c r="D103" s="16">
        <f t="shared" si="1"/>
        <v>-65.216327973014145</v>
      </c>
      <c r="E103" s="16">
        <f t="shared" si="2"/>
        <v>51.915317094249687</v>
      </c>
      <c r="G103" s="16">
        <f t="shared" si="11"/>
        <v>5.3407075111026483</v>
      </c>
      <c r="H103" s="21">
        <f t="shared" si="12"/>
        <v>12.382675981628095</v>
      </c>
      <c r="I103" s="22">
        <f t="shared" si="13"/>
        <v>-17.04329134816556</v>
      </c>
      <c r="J103" s="16">
        <f t="shared" si="14"/>
        <v>3.6128315516282621</v>
      </c>
      <c r="K103" s="16">
        <f t="shared" si="15"/>
        <v>14.346099791769701</v>
      </c>
      <c r="L103" s="16">
        <f t="shared" si="16"/>
        <v>-38.689139497685758</v>
      </c>
    </row>
    <row r="104" spans="2:12">
      <c r="B104" s="3">
        <v>38</v>
      </c>
      <c r="C104" s="23">
        <f t="shared" si="0"/>
        <v>7.9587013890941414</v>
      </c>
      <c r="D104" s="16">
        <f t="shared" si="1"/>
        <v>-70.147534907988316</v>
      </c>
      <c r="E104" s="16">
        <f t="shared" si="2"/>
        <v>47.188306841069682</v>
      </c>
      <c r="G104" s="16">
        <f t="shared" si="11"/>
        <v>5.497787143782138</v>
      </c>
      <c r="H104" s="21">
        <f t="shared" si="12"/>
        <v>14.896382856996597</v>
      </c>
      <c r="I104" s="22">
        <f t="shared" si="13"/>
        <v>-14.896382856996604</v>
      </c>
      <c r="J104" s="16">
        <f t="shared" si="14"/>
        <v>3.7175513067479216</v>
      </c>
      <c r="K104" s="16">
        <f t="shared" si="15"/>
        <v>17.210593506474897</v>
      </c>
      <c r="L104" s="16">
        <f t="shared" si="16"/>
        <v>-37.035323280408718</v>
      </c>
    </row>
    <row r="105" spans="2:12">
      <c r="B105" s="3">
        <v>39</v>
      </c>
      <c r="C105" s="23">
        <f t="shared" si="0"/>
        <v>8.1681408993334603</v>
      </c>
      <c r="D105" s="16">
        <f t="shared" si="1"/>
        <v>-74.694233795068484</v>
      </c>
      <c r="E105" s="16">
        <f t="shared" si="2"/>
        <v>41.824600793503663</v>
      </c>
      <c r="G105" s="16">
        <f t="shared" si="11"/>
        <v>5.6548667764616276</v>
      </c>
      <c r="H105" s="21">
        <f t="shared" si="12"/>
        <v>17.043291348165557</v>
      </c>
      <c r="I105" s="22">
        <f t="shared" si="13"/>
        <v>-12.382675981628106</v>
      </c>
      <c r="J105" s="16">
        <f t="shared" si="14"/>
        <v>3.8222710618675815</v>
      </c>
      <c r="K105" s="16">
        <f t="shared" si="15"/>
        <v>19.886524357174917</v>
      </c>
      <c r="L105" s="16">
        <f t="shared" si="16"/>
        <v>-35.091145715373585</v>
      </c>
    </row>
    <row r="106" spans="2:12">
      <c r="B106" s="3">
        <v>40</v>
      </c>
      <c r="C106" s="23">
        <f t="shared" si="0"/>
        <v>8.3775804095727811</v>
      </c>
      <c r="D106" s="16">
        <f t="shared" si="1"/>
        <v>-78.750629612125721</v>
      </c>
      <c r="E106" s="16">
        <f t="shared" si="2"/>
        <v>35.868109461263771</v>
      </c>
      <c r="G106" s="16">
        <f t="shared" si="11"/>
        <v>5.8119464091411173</v>
      </c>
      <c r="H106" s="21">
        <f t="shared" si="12"/>
        <v>18.770537442901613</v>
      </c>
      <c r="I106" s="22">
        <f t="shared" si="13"/>
        <v>-9.5640665278464567</v>
      </c>
      <c r="J106" s="16">
        <f t="shared" si="14"/>
        <v>3.9269908169872414</v>
      </c>
      <c r="K106" s="16">
        <f t="shared" si="15"/>
        <v>22.344574285494964</v>
      </c>
      <c r="L106" s="16">
        <f t="shared" si="16"/>
        <v>-32.877907618828189</v>
      </c>
    </row>
    <row r="107" spans="2:12">
      <c r="B107" s="3">
        <v>41</v>
      </c>
      <c r="C107" s="23">
        <f t="shared" si="0"/>
        <v>8.5870199198121</v>
      </c>
      <c r="D107" s="16">
        <f t="shared" si="1"/>
        <v>-82.218840342690882</v>
      </c>
      <c r="E107" s="16">
        <f t="shared" si="2"/>
        <v>29.382633386584875</v>
      </c>
      <c r="G107" s="16">
        <f t="shared" si="11"/>
        <v>5.9690260418206069</v>
      </c>
      <c r="H107" s="21">
        <f t="shared" si="12"/>
        <v>20.035590609951235</v>
      </c>
      <c r="I107" s="22">
        <f t="shared" si="13"/>
        <v>-6.5099580148322298</v>
      </c>
      <c r="J107" s="16">
        <f t="shared" si="14"/>
        <v>4.0317105721069009</v>
      </c>
      <c r="K107" s="16">
        <f t="shared" si="15"/>
        <v>24.557812382040314</v>
      </c>
      <c r="L107" s="16">
        <f t="shared" si="16"/>
        <v>-30.419857690508174</v>
      </c>
    </row>
    <row r="108" spans="2:12">
      <c r="B108" s="3">
        <v>42</v>
      </c>
      <c r="C108" s="23">
        <f t="shared" si="0"/>
        <v>8.7964594300514207</v>
      </c>
      <c r="D108" s="16">
        <f t="shared" si="1"/>
        <v>-85.012788051467453</v>
      </c>
      <c r="E108" s="16">
        <f t="shared" si="2"/>
        <v>22.450032212763062</v>
      </c>
      <c r="G108" s="16">
        <f t="shared" si="11"/>
        <v>6.1261056745000966</v>
      </c>
      <c r="H108" s="21">
        <f t="shared" si="12"/>
        <v>20.8073010418709</v>
      </c>
      <c r="I108" s="22">
        <f t="shared" si="13"/>
        <v>-3.2955527301808689</v>
      </c>
      <c r="J108" s="16">
        <f t="shared" si="14"/>
        <v>4.1364303272265612</v>
      </c>
      <c r="K108" s="16">
        <f t="shared" si="15"/>
        <v>26.50198994707544</v>
      </c>
      <c r="L108" s="16">
        <f t="shared" si="16"/>
        <v>-27.74392683980815</v>
      </c>
    </row>
    <row r="109" spans="2:12">
      <c r="B109" s="3">
        <v>43</v>
      </c>
      <c r="C109" s="23">
        <f t="shared" si="0"/>
        <v>9.0058989402907397</v>
      </c>
      <c r="D109" s="16">
        <f t="shared" si="1"/>
        <v>-87.061641796093951</v>
      </c>
      <c r="E109" s="16">
        <f t="shared" si="2"/>
        <v>15.1676291354757</v>
      </c>
      <c r="G109" s="16">
        <f t="shared" si="11"/>
        <v>0</v>
      </c>
      <c r="H109" s="21">
        <f t="shared" si="12"/>
        <v>21.066666666666666</v>
      </c>
      <c r="I109" s="22">
        <f t="shared" si="13"/>
        <v>0</v>
      </c>
      <c r="J109" s="16">
        <f t="shared" si="14"/>
        <v>4.2411500823462207</v>
      </c>
      <c r="K109" s="16">
        <f t="shared" si="15"/>
        <v>28.155806164352441</v>
      </c>
      <c r="L109" s="16">
        <f t="shared" si="16"/>
        <v>-24.879433125103002</v>
      </c>
    </row>
    <row r="110" spans="2:12">
      <c r="B110" s="3">
        <v>44</v>
      </c>
      <c r="C110" s="23">
        <f t="shared" si="0"/>
        <v>9.2153384505300586</v>
      </c>
      <c r="D110" s="16">
        <f t="shared" si="1"/>
        <v>-88.312663458048775</v>
      </c>
      <c r="E110" s="16">
        <f t="shared" si="2"/>
        <v>7.6449593900711079</v>
      </c>
      <c r="G110" s="16">
        <f t="shared" si="11"/>
        <v>0</v>
      </c>
      <c r="H110" s="21">
        <f t="shared" si="12"/>
        <v>21.066666666666666</v>
      </c>
      <c r="I110" s="22">
        <f t="shared" si="13"/>
        <v>0</v>
      </c>
      <c r="J110" s="16">
        <f t="shared" si="14"/>
        <v>4.3458698374658802</v>
      </c>
      <c r="K110" s="16">
        <f t="shared" si="15"/>
        <v>29.501141477311599</v>
      </c>
      <c r="L110" s="16">
        <f t="shared" si="16"/>
        <v>-21.857760538964794</v>
      </c>
    </row>
    <row r="111" spans="2:12">
      <c r="B111" s="3">
        <v>45</v>
      </c>
      <c r="C111" s="23">
        <f t="shared" si="0"/>
        <v>9.4247779607693793</v>
      </c>
      <c r="D111" s="16">
        <f t="shared" si="1"/>
        <v>-88.733333333334429</v>
      </c>
      <c r="E111" s="16">
        <f t="shared" si="2"/>
        <v>-2.12756461753786E-14</v>
      </c>
      <c r="G111" s="16">
        <f t="shared" si="11"/>
        <v>0</v>
      </c>
      <c r="H111" s="21">
        <f t="shared" si="12"/>
        <v>21.066666666666666</v>
      </c>
      <c r="I111" s="22">
        <f t="shared" si="13"/>
        <v>0</v>
      </c>
      <c r="J111" s="16">
        <f t="shared" si="14"/>
        <v>4.4505895925855405</v>
      </c>
      <c r="K111" s="16">
        <f t="shared" si="15"/>
        <v>30.523256110734582</v>
      </c>
      <c r="L111" s="16">
        <f t="shared" si="16"/>
        <v>-18.712015158572946</v>
      </c>
    </row>
    <row r="112" spans="2:12">
      <c r="B112" s="3">
        <v>46</v>
      </c>
      <c r="C112" s="23">
        <f t="shared" si="0"/>
        <v>9.6342174710086965</v>
      </c>
      <c r="D112" s="16">
        <f t="shared" si="1"/>
        <v>-88.312663458048775</v>
      </c>
      <c r="E112" s="16">
        <f t="shared" si="2"/>
        <v>-7.6449593900710084</v>
      </c>
      <c r="G112" s="16">
        <f t="shared" si="11"/>
        <v>0</v>
      </c>
      <c r="H112" s="21">
        <f t="shared" si="12"/>
        <v>21.066666666666666</v>
      </c>
      <c r="I112" s="22">
        <f t="shared" si="13"/>
        <v>0</v>
      </c>
      <c r="J112" s="16">
        <f t="shared" si="14"/>
        <v>4.5553093477052</v>
      </c>
      <c r="K112" s="16">
        <f t="shared" si="15"/>
        <v>31.210951562806375</v>
      </c>
      <c r="L112" s="16">
        <f t="shared" si="16"/>
        <v>-15.476662428604563</v>
      </c>
    </row>
    <row r="113" spans="2:12">
      <c r="B113" s="3">
        <v>47</v>
      </c>
      <c r="C113" s="23">
        <f t="shared" si="0"/>
        <v>9.8436569812480172</v>
      </c>
      <c r="D113" s="16">
        <f t="shared" si="1"/>
        <v>-87.061641796093966</v>
      </c>
      <c r="E113" s="16">
        <f t="shared" si="2"/>
        <v>-15.167629135475655</v>
      </c>
      <c r="G113" s="16">
        <f t="shared" si="11"/>
        <v>0</v>
      </c>
      <c r="H113" s="21">
        <f t="shared" si="12"/>
        <v>21.066666666666666</v>
      </c>
      <c r="I113" s="22">
        <f t="shared" si="13"/>
        <v>0</v>
      </c>
      <c r="J113" s="16">
        <f t="shared" si="14"/>
        <v>4.6600291028248595</v>
      </c>
      <c r="K113" s="16">
        <f t="shared" si="15"/>
        <v>31.55669329824455</v>
      </c>
      <c r="L113" s="16">
        <f t="shared" si="16"/>
        <v>-12.187149550610329</v>
      </c>
    </row>
    <row r="114" spans="2:12">
      <c r="B114" s="3">
        <v>48</v>
      </c>
      <c r="C114" s="23">
        <f t="shared" si="0"/>
        <v>10.053096491487336</v>
      </c>
      <c r="D114" s="16">
        <f t="shared" si="1"/>
        <v>-85.012788051467467</v>
      </c>
      <c r="E114" s="16">
        <f t="shared" si="2"/>
        <v>-22.45003221276302</v>
      </c>
      <c r="G114" s="16">
        <f t="shared" si="11"/>
        <v>0</v>
      </c>
      <c r="H114" s="21">
        <f t="shared" si="12"/>
        <v>21.066666666666666</v>
      </c>
      <c r="I114" s="22">
        <f t="shared" si="13"/>
        <v>0</v>
      </c>
      <c r="J114" s="16">
        <f t="shared" si="14"/>
        <v>4.7647488579445199</v>
      </c>
      <c r="K114" s="16">
        <f t="shared" si="15"/>
        <v>31.556693298244546</v>
      </c>
      <c r="L114" s="16">
        <f t="shared" si="16"/>
        <v>-8.8795171160562596</v>
      </c>
    </row>
    <row r="115" spans="2:12">
      <c r="B115" s="3">
        <v>49</v>
      </c>
      <c r="C115" s="23">
        <f t="shared" si="0"/>
        <v>10.262536001726655</v>
      </c>
      <c r="D115" s="16">
        <f t="shared" si="1"/>
        <v>-82.218840342690925</v>
      </c>
      <c r="E115" s="16">
        <f t="shared" si="2"/>
        <v>-29.382633386584793</v>
      </c>
      <c r="G115" s="16">
        <f t="shared" si="11"/>
        <v>0</v>
      </c>
      <c r="H115" s="21">
        <f t="shared" si="12"/>
        <v>21.066666666666666</v>
      </c>
      <c r="I115" s="22">
        <f t="shared" si="13"/>
        <v>0</v>
      </c>
      <c r="J115" s="16">
        <f t="shared" si="14"/>
        <v>4.8694686130641793</v>
      </c>
      <c r="K115" s="16">
        <f t="shared" si="15"/>
        <v>31.210951562806361</v>
      </c>
      <c r="L115" s="16">
        <f t="shared" si="16"/>
        <v>-5.5900042380620274</v>
      </c>
    </row>
    <row r="116" spans="2:12">
      <c r="B116" s="3">
        <v>50</v>
      </c>
      <c r="C116" s="23">
        <f t="shared" si="0"/>
        <v>10.471975511965976</v>
      </c>
      <c r="D116" s="16">
        <f t="shared" si="1"/>
        <v>-78.750629612125749</v>
      </c>
      <c r="E116" s="16">
        <f t="shared" si="2"/>
        <v>-35.868109461263742</v>
      </c>
      <c r="G116" s="16">
        <f t="shared" si="11"/>
        <v>0</v>
      </c>
      <c r="H116" s="21">
        <f t="shared" si="12"/>
        <v>21.066666666666666</v>
      </c>
      <c r="I116" s="22">
        <f t="shared" si="13"/>
        <v>0</v>
      </c>
      <c r="J116" s="16">
        <f t="shared" si="14"/>
        <v>4.9741883681838397</v>
      </c>
      <c r="K116" s="16">
        <f t="shared" si="15"/>
        <v>30.523256110734561</v>
      </c>
      <c r="L116" s="16">
        <f t="shared" si="16"/>
        <v>-2.3546515080936494</v>
      </c>
    </row>
    <row r="117" spans="2:12">
      <c r="B117" s="3">
        <v>51</v>
      </c>
      <c r="C117" s="23">
        <f t="shared" si="0"/>
        <v>10.681415022205295</v>
      </c>
      <c r="D117" s="16">
        <f t="shared" si="1"/>
        <v>-74.694233795068541</v>
      </c>
      <c r="E117" s="16">
        <f t="shared" si="2"/>
        <v>-41.824600793503606</v>
      </c>
      <c r="G117" s="16">
        <f t="shared" si="11"/>
        <v>0</v>
      </c>
      <c r="H117" s="21">
        <f t="shared" si="12"/>
        <v>21.066666666666666</v>
      </c>
      <c r="I117" s="22">
        <f t="shared" si="13"/>
        <v>0</v>
      </c>
      <c r="J117" s="16">
        <f t="shared" si="14"/>
        <v>5.0789081233034992</v>
      </c>
      <c r="K117" s="16">
        <f t="shared" si="15"/>
        <v>29.50114147731157</v>
      </c>
      <c r="L117" s="16">
        <f t="shared" si="16"/>
        <v>0.79109387229819994</v>
      </c>
    </row>
    <row r="118" spans="2:12">
      <c r="B118" s="3">
        <v>52</v>
      </c>
      <c r="C118" s="23">
        <f t="shared" si="0"/>
        <v>10.890854532444616</v>
      </c>
      <c r="D118" s="16">
        <f t="shared" si="1"/>
        <v>-70.147534907988344</v>
      </c>
      <c r="E118" s="16">
        <f t="shared" si="2"/>
        <v>-47.188306841069661</v>
      </c>
      <c r="G118" s="16">
        <f t="shared" si="11"/>
        <v>0</v>
      </c>
      <c r="H118" s="21">
        <f t="shared" si="12"/>
        <v>21.066666666666666</v>
      </c>
      <c r="I118" s="22">
        <f t="shared" si="13"/>
        <v>0</v>
      </c>
      <c r="J118" s="16">
        <f t="shared" si="14"/>
        <v>5.1836278784231586</v>
      </c>
      <c r="K118" s="16">
        <f t="shared" si="15"/>
        <v>28.155806164352406</v>
      </c>
      <c r="L118" s="16">
        <f t="shared" si="16"/>
        <v>3.8127664584364052</v>
      </c>
    </row>
    <row r="119" spans="2:12">
      <c r="B119" s="3">
        <v>53</v>
      </c>
      <c r="C119" s="23">
        <f t="shared" si="0"/>
        <v>11.100294042683934</v>
      </c>
      <c r="D119" s="16">
        <f t="shared" si="1"/>
        <v>-65.216327973014174</v>
      </c>
      <c r="E119" s="16">
        <f t="shared" si="2"/>
        <v>-51.91531709424968</v>
      </c>
      <c r="G119" s="16">
        <f t="shared" si="11"/>
        <v>0</v>
      </c>
      <c r="H119" s="21">
        <f t="shared" si="12"/>
        <v>21.066666666666666</v>
      </c>
      <c r="I119" s="22">
        <f t="shared" si="13"/>
        <v>0</v>
      </c>
      <c r="J119" s="16">
        <f t="shared" si="14"/>
        <v>5.288347633542819</v>
      </c>
      <c r="K119" s="16">
        <f t="shared" si="15"/>
        <v>26.501989947075362</v>
      </c>
      <c r="L119" s="16">
        <f t="shared" si="16"/>
        <v>6.6772601731415939</v>
      </c>
    </row>
    <row r="120" spans="2:12">
      <c r="B120" s="3">
        <v>54</v>
      </c>
      <c r="C120" s="23">
        <f t="shared" si="0"/>
        <v>11.309733552923253</v>
      </c>
      <c r="D120" s="16">
        <f t="shared" si="1"/>
        <v>-60.010149952705696</v>
      </c>
      <c r="E120" s="16">
        <f t="shared" si="2"/>
        <v>-55.982602034247662</v>
      </c>
      <c r="G120" s="16">
        <f t="shared" si="11"/>
        <v>0</v>
      </c>
      <c r="H120" s="21">
        <f t="shared" si="12"/>
        <v>21.066666666666666</v>
      </c>
      <c r="I120" s="22">
        <f t="shared" si="13"/>
        <v>0</v>
      </c>
      <c r="J120" s="16">
        <f t="shared" si="14"/>
        <v>5.3930673886624785</v>
      </c>
      <c r="K120" s="16">
        <f t="shared" si="15"/>
        <v>24.557812382040261</v>
      </c>
      <c r="L120" s="16">
        <f t="shared" si="16"/>
        <v>9.3531910238415676</v>
      </c>
    </row>
    <row r="121" spans="2:12">
      <c r="B121" s="3">
        <v>55</v>
      </c>
      <c r="C121" s="23">
        <f t="shared" si="0"/>
        <v>11.519173063162574</v>
      </c>
      <c r="D121" s="16">
        <f t="shared" si="1"/>
        <v>-54.638008785238263</v>
      </c>
      <c r="E121" s="16">
        <f t="shared" si="2"/>
        <v>-59.388125330684169</v>
      </c>
      <c r="G121" s="16">
        <f t="shared" si="11"/>
        <v>0</v>
      </c>
      <c r="H121" s="21">
        <f t="shared" si="12"/>
        <v>21.066666666666666</v>
      </c>
      <c r="I121" s="22">
        <f t="shared" si="13"/>
        <v>0</v>
      </c>
      <c r="J121" s="16">
        <f t="shared" si="14"/>
        <v>5.4977871437821388</v>
      </c>
      <c r="K121" s="16">
        <f t="shared" si="15"/>
        <v>22.344574285494865</v>
      </c>
      <c r="L121" s="16">
        <f t="shared" si="16"/>
        <v>11.811240952161615</v>
      </c>
    </row>
    <row r="122" spans="2:12">
      <c r="B122" s="3">
        <v>56</v>
      </c>
      <c r="C122" s="23">
        <f t="shared" si="0"/>
        <v>11.728612573401893</v>
      </c>
      <c r="D122" s="16">
        <f t="shared" si="1"/>
        <v>-49.204196666170006</v>
      </c>
      <c r="E122" s="16">
        <f t="shared" si="2"/>
        <v>-62.150076731589593</v>
      </c>
      <c r="G122" s="16">
        <f t="shared" si="11"/>
        <v>0</v>
      </c>
      <c r="H122" s="21">
        <f t="shared" si="12"/>
        <v>21.066666666666666</v>
      </c>
      <c r="I122" s="22">
        <f t="shared" si="13"/>
        <v>0</v>
      </c>
      <c r="J122" s="16">
        <f t="shared" si="14"/>
        <v>5.6025068989017983</v>
      </c>
      <c r="K122" s="16">
        <f t="shared" si="15"/>
        <v>19.886524357174853</v>
      </c>
      <c r="L122" s="16">
        <f t="shared" si="16"/>
        <v>14.024479048706965</v>
      </c>
    </row>
    <row r="123" spans="2:12">
      <c r="B123" s="3">
        <v>57</v>
      </c>
      <c r="C123" s="23">
        <f t="shared" si="0"/>
        <v>11.938052083641212</v>
      </c>
      <c r="D123" s="16">
        <f t="shared" si="1"/>
        <v>-43.804367743180698</v>
      </c>
      <c r="E123" s="16">
        <f t="shared" si="2"/>
        <v>-64.305263343147089</v>
      </c>
      <c r="G123" s="16">
        <f t="shared" si="11"/>
        <v>0</v>
      </c>
      <c r="H123" s="21">
        <f t="shared" si="12"/>
        <v>21.066666666666666</v>
      </c>
      <c r="I123" s="22">
        <f t="shared" si="13"/>
        <v>0</v>
      </c>
      <c r="J123" s="16">
        <f t="shared" si="14"/>
        <v>5.7072266540214578</v>
      </c>
      <c r="K123" s="16">
        <f t="shared" si="15"/>
        <v>17.210593506474826</v>
      </c>
      <c r="L123" s="16">
        <f t="shared" si="16"/>
        <v>15.968656613742091</v>
      </c>
    </row>
    <row r="124" spans="2:12">
      <c r="B124" s="3">
        <v>58</v>
      </c>
      <c r="C124" s="23">
        <f t="shared" si="0"/>
        <v>12.147491593880533</v>
      </c>
      <c r="D124" s="16">
        <f t="shared" si="1"/>
        <v>-38.522048549965078</v>
      </c>
      <c r="E124" s="16">
        <f t="shared" si="2"/>
        <v>-65.906733572444978</v>
      </c>
      <c r="G124" s="16">
        <f t="shared" si="11"/>
        <v>0</v>
      </c>
      <c r="H124" s="21">
        <f t="shared" si="12"/>
        <v>21.066666666666666</v>
      </c>
      <c r="I124" s="22">
        <f t="shared" si="13"/>
        <v>0</v>
      </c>
      <c r="J124" s="16">
        <f t="shared" si="14"/>
        <v>5.8119464091411182</v>
      </c>
      <c r="K124" s="16">
        <f t="shared" si="15"/>
        <v>14.346099791769628</v>
      </c>
      <c r="L124" s="16">
        <f t="shared" si="16"/>
        <v>17.62247283101912</v>
      </c>
    </row>
    <row r="125" spans="2:12">
      <c r="B125" s="3">
        <v>59</v>
      </c>
      <c r="C125" s="23">
        <f t="shared" si="0"/>
        <v>12.356931104119852</v>
      </c>
      <c r="D125" s="16">
        <f t="shared" si="1"/>
        <v>-33.425730323683581</v>
      </c>
      <c r="E125" s="16">
        <f t="shared" si="2"/>
        <v>-67.020741317085609</v>
      </c>
      <c r="G125" s="16">
        <f t="shared" si="11"/>
        <v>0</v>
      </c>
      <c r="H125" s="21">
        <f t="shared" si="12"/>
        <v>21.066666666666666</v>
      </c>
      <c r="I125" s="22">
        <f t="shared" si="13"/>
        <v>0</v>
      </c>
      <c r="J125" s="16">
        <f t="shared" si="14"/>
        <v>5.9166661642607776</v>
      </c>
      <c r="K125" s="16">
        <f t="shared" si="15"/>
        <v>11.324427205631418</v>
      </c>
      <c r="L125" s="16">
        <f t="shared" si="16"/>
        <v>18.967808143978274</v>
      </c>
    </row>
    <row r="126" spans="2:12">
      <c r="B126" s="3">
        <v>60</v>
      </c>
      <c r="C126" s="23">
        <f t="shared" si="0"/>
        <v>12.566370614359171</v>
      </c>
      <c r="D126" s="16">
        <f t="shared" si="1"/>
        <v>-28.566666666667249</v>
      </c>
      <c r="E126" s="16">
        <f t="shared" si="2"/>
        <v>-67.723186575944055</v>
      </c>
      <c r="G126" s="16">
        <f t="shared" si="11"/>
        <v>0</v>
      </c>
      <c r="H126" s="21">
        <f t="shared" si="12"/>
        <v>21.066666666666666</v>
      </c>
      <c r="I126" s="22">
        <f t="shared" si="13"/>
        <v>0</v>
      </c>
      <c r="J126" s="16">
        <f t="shared" si="14"/>
        <v>6.0213859193804371</v>
      </c>
      <c r="K126" s="16">
        <f t="shared" si="15"/>
        <v>8.1786818252396198</v>
      </c>
      <c r="L126" s="16">
        <f t="shared" si="16"/>
        <v>19.989922777401237</v>
      </c>
    </row>
    <row r="127" spans="2:12">
      <c r="B127" s="3">
        <v>61</v>
      </c>
      <c r="C127" s="23">
        <f t="shared" si="0"/>
        <v>12.775810124598491</v>
      </c>
      <c r="D127" s="16">
        <f t="shared" si="1"/>
        <v>-23.977468951176878</v>
      </c>
      <c r="E127" s="16">
        <f t="shared" si="2"/>
        <v>-68.095691277315467</v>
      </c>
      <c r="G127" s="16">
        <f t="shared" si="11"/>
        <v>0</v>
      </c>
      <c r="H127" s="21">
        <f t="shared" si="12"/>
        <v>21.066666666666666</v>
      </c>
      <c r="I127" s="22">
        <f t="shared" si="13"/>
        <v>0</v>
      </c>
      <c r="J127" s="16">
        <f t="shared" si="14"/>
        <v>6.1261056745000975</v>
      </c>
      <c r="K127" s="16">
        <f t="shared" si="15"/>
        <v>4.9433290952712392</v>
      </c>
      <c r="L127" s="16">
        <f t="shared" si="16"/>
        <v>20.67761822947303</v>
      </c>
    </row>
    <row r="128" spans="2:12">
      <c r="B128" s="3">
        <v>62</v>
      </c>
      <c r="C128" s="23">
        <f t="shared" si="0"/>
        <v>12.98524963483781</v>
      </c>
      <c r="D128" s="16">
        <f t="shared" si="1"/>
        <v>-19.67155678462268</v>
      </c>
      <c r="E128" s="16">
        <f t="shared" si="2"/>
        <v>-68.22148478672537</v>
      </c>
      <c r="G128" s="16">
        <f t="shared" si="11"/>
        <v>0</v>
      </c>
      <c r="H128" s="21">
        <f t="shared" si="12"/>
        <v>21.066666666666666</v>
      </c>
      <c r="I128" s="22">
        <f t="shared" si="13"/>
        <v>0</v>
      </c>
      <c r="J128" s="16">
        <f t="shared" si="14"/>
        <v>6.2308254296197569</v>
      </c>
      <c r="K128" s="16">
        <f t="shared" si="15"/>
        <v>1.653816217277005</v>
      </c>
      <c r="L128" s="16">
        <f t="shared" si="16"/>
        <v>21.023359964911204</v>
      </c>
    </row>
    <row r="129" spans="2:12">
      <c r="B129" s="3">
        <v>63</v>
      </c>
      <c r="C129" s="23">
        <f t="shared" si="0"/>
        <v>13.194689145077131</v>
      </c>
      <c r="D129" s="16">
        <f t="shared" si="1"/>
        <v>-15.643483286038389</v>
      </c>
      <c r="E129" s="16">
        <f t="shared" si="2"/>
        <v>-68.181281583468021</v>
      </c>
      <c r="G129" s="16">
        <f t="shared" si="11"/>
        <v>0</v>
      </c>
      <c r="H129" s="21">
        <f t="shared" si="12"/>
        <v>21.066666666666666</v>
      </c>
      <c r="I129" s="22">
        <f t="shared" si="13"/>
        <v>0</v>
      </c>
      <c r="J129" s="16">
        <f t="shared" si="14"/>
        <v>6.3355451847394155</v>
      </c>
      <c r="K129" s="16">
        <f t="shared" si="15"/>
        <v>-1.6538162172770638</v>
      </c>
      <c r="L129" s="16">
        <f t="shared" si="16"/>
        <v>21.023359964911201</v>
      </c>
    </row>
    <row r="130" spans="2:12">
      <c r="B130" s="3">
        <v>64</v>
      </c>
      <c r="C130" s="23">
        <f t="shared" si="0"/>
        <v>13.404128655316448</v>
      </c>
      <c r="D130" s="16">
        <f t="shared" si="1"/>
        <v>-11.870116515580953</v>
      </c>
      <c r="E130" s="16">
        <f t="shared" si="2"/>
        <v>-68.049333633088793</v>
      </c>
    </row>
    <row r="131" spans="2:12">
      <c r="B131" s="3">
        <v>65</v>
      </c>
      <c r="C131" s="23">
        <f t="shared" ref="C131:C156" si="17">B131*2*PI()/(90*(1-Rau))</f>
        <v>13.613568165555767</v>
      </c>
      <c r="D131" s="16">
        <f t="shared" ref="D131:D156" si="18">Delta*COS(C131)+D*COS((1-Rau)*C131)</f>
        <v>-8.3126208268875104</v>
      </c>
      <c r="E131" s="16">
        <f t="shared" ref="E131:E156" si="19">Delta*SIN(C131)+D*SIN((1-Rau)*C131)</f>
        <v>-67.889832032359678</v>
      </c>
    </row>
    <row r="132" spans="2:12">
      <c r="B132" s="3">
        <v>66</v>
      </c>
      <c r="C132" s="23">
        <f t="shared" si="17"/>
        <v>13.823007675795088</v>
      </c>
      <c r="D132" s="16">
        <f t="shared" si="18"/>
        <v>-4.919146820114471</v>
      </c>
      <c r="E132" s="16">
        <f t="shared" si="19"/>
        <v>-67.753816912824462</v>
      </c>
    </row>
    <row r="133" spans="2:12">
      <c r="B133" s="3">
        <v>67</v>
      </c>
      <c r="C133" s="23">
        <f t="shared" si="17"/>
        <v>14.032447186034407</v>
      </c>
      <c r="D133" s="16">
        <f t="shared" si="18"/>
        <v>-1.6281074957163535</v>
      </c>
      <c r="E133" s="16">
        <f t="shared" si="19"/>
        <v>-67.676732041681888</v>
      </c>
    </row>
    <row r="134" spans="2:12">
      <c r="B134" s="3">
        <v>68</v>
      </c>
      <c r="C134" s="23">
        <f t="shared" si="17"/>
        <v>14.241886696273728</v>
      </c>
      <c r="D134" s="16">
        <f t="shared" si="18"/>
        <v>1.6281074957163735</v>
      </c>
      <c r="E134" s="16">
        <f t="shared" si="19"/>
        <v>-67.676732041681902</v>
      </c>
    </row>
    <row r="135" spans="2:12">
      <c r="B135" s="3">
        <v>69</v>
      </c>
      <c r="C135" s="23">
        <f t="shared" si="17"/>
        <v>14.451326206513047</v>
      </c>
      <c r="D135" s="16">
        <f t="shared" si="18"/>
        <v>4.9191468201144879</v>
      </c>
      <c r="E135" s="16">
        <f t="shared" si="19"/>
        <v>-67.753816912824448</v>
      </c>
    </row>
    <row r="136" spans="2:12">
      <c r="B136" s="3">
        <v>70</v>
      </c>
      <c r="C136" s="23">
        <f t="shared" si="17"/>
        <v>14.660765716752366</v>
      </c>
      <c r="D136" s="16">
        <f t="shared" si="18"/>
        <v>8.3126208268874731</v>
      </c>
      <c r="E136" s="16">
        <f t="shared" si="19"/>
        <v>-67.889832032359649</v>
      </c>
    </row>
    <row r="137" spans="2:12">
      <c r="B137" s="3">
        <v>71</v>
      </c>
      <c r="C137" s="23">
        <f t="shared" si="17"/>
        <v>14.870205226991686</v>
      </c>
      <c r="D137" s="16">
        <f t="shared" si="18"/>
        <v>11.870116515580966</v>
      </c>
      <c r="E137" s="16">
        <f t="shared" si="19"/>
        <v>-68.049333633088764</v>
      </c>
    </row>
    <row r="138" spans="2:12">
      <c r="B138" s="3">
        <v>72</v>
      </c>
      <c r="C138" s="23">
        <f t="shared" si="17"/>
        <v>15.079644737231005</v>
      </c>
      <c r="D138" s="16">
        <f t="shared" si="18"/>
        <v>15.643483286038446</v>
      </c>
      <c r="E138" s="16">
        <f t="shared" si="19"/>
        <v>-68.181281583467978</v>
      </c>
    </row>
    <row r="139" spans="2:12">
      <c r="B139" s="3">
        <v>73</v>
      </c>
      <c r="C139" s="23">
        <f t="shared" si="17"/>
        <v>15.289084247470324</v>
      </c>
      <c r="D139" s="16">
        <f t="shared" si="18"/>
        <v>19.671556784622673</v>
      </c>
      <c r="E139" s="16">
        <f t="shared" si="19"/>
        <v>-68.221484786725327</v>
      </c>
    </row>
    <row r="140" spans="2:12">
      <c r="B140" s="3">
        <v>74</v>
      </c>
      <c r="C140" s="23">
        <f t="shared" si="17"/>
        <v>15.498523757709645</v>
      </c>
      <c r="D140" s="16">
        <f t="shared" si="18"/>
        <v>23.977468951176913</v>
      </c>
      <c r="E140" s="16">
        <f t="shared" si="19"/>
        <v>-68.095691277315424</v>
      </c>
    </row>
    <row r="141" spans="2:12">
      <c r="B141" s="3">
        <v>75</v>
      </c>
      <c r="C141" s="23">
        <f t="shared" si="17"/>
        <v>15.707963267948964</v>
      </c>
      <c r="D141" s="16">
        <f t="shared" si="18"/>
        <v>28.566666666667221</v>
      </c>
      <c r="E141" s="16">
        <f t="shared" si="19"/>
        <v>-67.723186575944027</v>
      </c>
    </row>
    <row r="142" spans="2:12">
      <c r="B142" s="3">
        <v>76</v>
      </c>
      <c r="C142" s="23">
        <f t="shared" si="17"/>
        <v>15.917402778188283</v>
      </c>
      <c r="D142" s="16">
        <f t="shared" si="18"/>
        <v>33.425730323683538</v>
      </c>
      <c r="E142" s="16">
        <f t="shared" si="19"/>
        <v>-67.020741317085566</v>
      </c>
    </row>
    <row r="143" spans="2:12">
      <c r="B143" s="3">
        <v>77</v>
      </c>
      <c r="C143" s="23">
        <f t="shared" si="17"/>
        <v>16.126842288427603</v>
      </c>
      <c r="D143" s="16">
        <f t="shared" si="18"/>
        <v>38.522048549965099</v>
      </c>
      <c r="E143" s="16">
        <f t="shared" si="19"/>
        <v>-65.906733572444921</v>
      </c>
    </row>
    <row r="144" spans="2:12">
      <c r="B144" s="3">
        <v>78</v>
      </c>
      <c r="C144" s="23">
        <f t="shared" si="17"/>
        <v>16.336281798666921</v>
      </c>
      <c r="D144" s="16">
        <f t="shared" si="18"/>
        <v>43.804367743180606</v>
      </c>
      <c r="E144" s="16">
        <f t="shared" si="19"/>
        <v>-64.305263343147089</v>
      </c>
    </row>
    <row r="145" spans="2:5">
      <c r="B145" s="3">
        <v>79</v>
      </c>
      <c r="C145" s="23">
        <f t="shared" si="17"/>
        <v>16.545721308906241</v>
      </c>
      <c r="D145" s="16">
        <f t="shared" si="18"/>
        <v>49.204196666169956</v>
      </c>
      <c r="E145" s="16">
        <f t="shared" si="19"/>
        <v>-62.150076731589571</v>
      </c>
    </row>
    <row r="146" spans="2:5">
      <c r="B146" s="3">
        <v>80</v>
      </c>
      <c r="C146" s="23">
        <f t="shared" si="17"/>
        <v>16.755160819145562</v>
      </c>
      <c r="D146" s="16">
        <f t="shared" si="18"/>
        <v>54.638008785238213</v>
      </c>
      <c r="E146" s="16">
        <f t="shared" si="19"/>
        <v>-59.388125330684183</v>
      </c>
    </row>
    <row r="147" spans="2:5">
      <c r="B147" s="3">
        <v>81</v>
      </c>
      <c r="C147" s="23">
        <f t="shared" si="17"/>
        <v>16.964600329384879</v>
      </c>
      <c r="D147" s="16">
        <f t="shared" si="18"/>
        <v>60.010149952705575</v>
      </c>
      <c r="E147" s="16">
        <f t="shared" si="19"/>
        <v>-55.982602034247719</v>
      </c>
    </row>
    <row r="148" spans="2:5">
      <c r="B148" s="3">
        <v>82</v>
      </c>
      <c r="C148" s="23">
        <f t="shared" si="17"/>
        <v>17.1740398396242</v>
      </c>
      <c r="D148" s="16">
        <f t="shared" si="18"/>
        <v>65.216327973014131</v>
      </c>
      <c r="E148" s="16">
        <f t="shared" si="19"/>
        <v>-51.915317094249687</v>
      </c>
    </row>
    <row r="149" spans="2:5">
      <c r="B149" s="3">
        <v>83</v>
      </c>
      <c r="C149" s="23">
        <f t="shared" si="17"/>
        <v>17.383479349863521</v>
      </c>
      <c r="D149" s="16">
        <f t="shared" si="18"/>
        <v>70.147534907988316</v>
      </c>
      <c r="E149" s="16">
        <f t="shared" si="19"/>
        <v>-47.188306841069661</v>
      </c>
    </row>
    <row r="150" spans="2:5">
      <c r="B150" s="3">
        <v>84</v>
      </c>
      <c r="C150" s="23">
        <f t="shared" si="17"/>
        <v>17.592918860102841</v>
      </c>
      <c r="D150" s="16">
        <f t="shared" si="18"/>
        <v>74.694233795068513</v>
      </c>
      <c r="E150" s="16">
        <f t="shared" si="19"/>
        <v>-41.824600793503635</v>
      </c>
    </row>
    <row r="151" spans="2:5">
      <c r="B151" s="3">
        <v>85</v>
      </c>
      <c r="C151" s="23">
        <f t="shared" si="17"/>
        <v>17.802358370342159</v>
      </c>
      <c r="D151" s="16">
        <f t="shared" si="18"/>
        <v>78.750629612125678</v>
      </c>
      <c r="E151" s="16">
        <f t="shared" si="19"/>
        <v>-35.868109461263828</v>
      </c>
    </row>
    <row r="152" spans="2:5">
      <c r="B152" s="3">
        <v>86</v>
      </c>
      <c r="C152" s="23">
        <f t="shared" si="17"/>
        <v>18.011797880581479</v>
      </c>
      <c r="D152" s="16">
        <f t="shared" si="18"/>
        <v>82.218840342690882</v>
      </c>
      <c r="E152" s="16">
        <f t="shared" si="19"/>
        <v>-29.382633386584857</v>
      </c>
    </row>
    <row r="153" spans="2:5">
      <c r="B153" s="3">
        <v>87</v>
      </c>
      <c r="C153" s="23">
        <f t="shared" si="17"/>
        <v>18.221237390820797</v>
      </c>
      <c r="D153" s="16">
        <f t="shared" si="18"/>
        <v>85.012788051467425</v>
      </c>
      <c r="E153" s="16">
        <f t="shared" si="19"/>
        <v>-22.450032212763137</v>
      </c>
    </row>
    <row r="154" spans="2:5">
      <c r="B154" s="3">
        <v>88</v>
      </c>
      <c r="C154" s="23">
        <f t="shared" si="17"/>
        <v>18.430676901060117</v>
      </c>
      <c r="D154" s="16">
        <f t="shared" si="18"/>
        <v>87.061641796093923</v>
      </c>
      <c r="E154" s="16">
        <f t="shared" si="19"/>
        <v>-15.167629135475764</v>
      </c>
    </row>
    <row r="155" spans="2:5">
      <c r="B155" s="3">
        <v>89</v>
      </c>
      <c r="C155" s="23">
        <f t="shared" si="17"/>
        <v>18.640116411299438</v>
      </c>
      <c r="D155" s="16">
        <f t="shared" si="18"/>
        <v>88.312663458048775</v>
      </c>
      <c r="E155" s="16">
        <f t="shared" si="19"/>
        <v>-7.6449593900711195</v>
      </c>
    </row>
    <row r="156" spans="2:5">
      <c r="B156" s="3">
        <v>90</v>
      </c>
      <c r="C156" s="23">
        <f t="shared" si="17"/>
        <v>18.849555921538759</v>
      </c>
      <c r="D156" s="16">
        <f t="shared" si="18"/>
        <v>88.733333333334429</v>
      </c>
      <c r="E156" s="16">
        <f t="shared" si="19"/>
        <v>4.2551292350757201E-14</v>
      </c>
    </row>
  </sheetData>
  <mergeCells count="7">
    <mergeCell ref="O66:P66"/>
    <mergeCell ref="B64:E64"/>
    <mergeCell ref="G67:I67"/>
    <mergeCell ref="J67:L67"/>
    <mergeCell ref="F15:G15"/>
    <mergeCell ref="J15:K15"/>
    <mergeCell ref="K64:L6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oleObjects>
    <oleObject progId="Equation.DSMT4" shapeId="3078" r:id="rId4"/>
    <oleObject progId="Equation.DSMT4" shapeId="3079" r:id="rId5"/>
  </oleObjects>
  <controls>
    <control shapeId="3077" r:id="rId6" name="ListBox1"/>
    <control shapeId="3076" r:id="rId7" name="ScrollBar2"/>
    <control shapeId="3075" r:id="rId8" name="ScrollBar1"/>
    <control shapeId="3074" r:id="rId9" name="ScrollBar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Cotes fixes</vt:lpstr>
      <vt:lpstr>Cotes variables</vt:lpstr>
      <vt:lpstr>Paramétré</vt:lpstr>
      <vt:lpstr>D</vt:lpstr>
      <vt:lpstr>Delta</vt:lpstr>
      <vt:lpstr>Rau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leblé</dc:creator>
  <cp:lastModifiedBy>andre</cp:lastModifiedBy>
  <dcterms:created xsi:type="dcterms:W3CDTF">2008-03-29T10:36:01Z</dcterms:created>
  <dcterms:modified xsi:type="dcterms:W3CDTF">2022-01-08T14:49:17Z</dcterms:modified>
</cp:coreProperties>
</file>